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Gordana\Desktop\Završni 2018\"/>
    </mc:Choice>
  </mc:AlternateContent>
  <bookViews>
    <workbookView xWindow="0" yWindow="0" windowWidth="19200" windowHeight="1089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H59" i="37" s="1"/>
  <c r="D59" i="37"/>
  <c r="G59" i="37"/>
  <c r="B60" i="37"/>
  <c r="C60" i="37"/>
  <c r="D60" i="37"/>
  <c r="G60" i="37"/>
  <c r="B61" i="37"/>
  <c r="B62" i="37"/>
  <c r="C62" i="37"/>
  <c r="D62" i="37"/>
  <c r="B63" i="37"/>
  <c r="C63" i="37"/>
  <c r="D63" i="37"/>
  <c r="B64" i="37"/>
  <c r="B65" i="37"/>
  <c r="C65" i="37"/>
  <c r="H65" i="37" s="1"/>
  <c r="D65" i="37"/>
  <c r="G65" i="37"/>
  <c r="B66" i="37"/>
  <c r="C66" i="37"/>
  <c r="D66" i="37"/>
  <c r="G66" i="37"/>
  <c r="B67" i="37"/>
  <c r="B68" i="37"/>
  <c r="C68" i="37"/>
  <c r="D68" i="37"/>
  <c r="B69" i="37"/>
  <c r="C69" i="37"/>
  <c r="D69" i="37"/>
  <c r="B70" i="37"/>
  <c r="B71" i="37"/>
  <c r="C71" i="37"/>
  <c r="D71" i="37"/>
  <c r="G71" i="37"/>
  <c r="B72" i="37"/>
  <c r="C72" i="37"/>
  <c r="D72" i="37"/>
  <c r="G72" i="37"/>
  <c r="B73" i="37"/>
  <c r="C73" i="37"/>
  <c r="H73" i="37" s="1"/>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H126" i="37" s="1"/>
  <c r="D126" i="37"/>
  <c r="B127" i="37"/>
  <c r="C127" i="37"/>
  <c r="D127" i="37"/>
  <c r="H127" i="37" s="1"/>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H152" i="37" s="1"/>
  <c r="D152" i="37"/>
  <c r="B153" i="37"/>
  <c r="C153" i="37"/>
  <c r="D153" i="37"/>
  <c r="B154" i="37"/>
  <c r="C154" i="37"/>
  <c r="D154" i="37"/>
  <c r="B155" i="37"/>
  <c r="C155" i="37"/>
  <c r="D155" i="37"/>
  <c r="B156" i="37"/>
  <c r="C156" i="37"/>
  <c r="H156" i="37" s="1"/>
  <c r="D156" i="37"/>
  <c r="B157" i="37"/>
  <c r="B158" i="37"/>
  <c r="C158" i="37"/>
  <c r="D158" i="37"/>
  <c r="G158" i="37"/>
  <c r="B159" i="37"/>
  <c r="C159" i="37"/>
  <c r="H159" i="37" s="1"/>
  <c r="D159" i="37"/>
  <c r="G159" i="37"/>
  <c r="B160" i="37"/>
  <c r="C160" i="37"/>
  <c r="D160" i="37"/>
  <c r="G160" i="37"/>
  <c r="B161" i="37"/>
  <c r="B162" i="37"/>
  <c r="B163" i="37"/>
  <c r="C163" i="37"/>
  <c r="H163" i="37" s="1"/>
  <c r="D163" i="37"/>
  <c r="G163" i="37"/>
  <c r="B164" i="37"/>
  <c r="C164" i="37"/>
  <c r="D164" i="37"/>
  <c r="G164" i="37"/>
  <c r="B165" i="37"/>
  <c r="C165" i="37"/>
  <c r="H165" i="37" s="1"/>
  <c r="D165" i="37"/>
  <c r="G165" i="37"/>
  <c r="B166" i="37"/>
  <c r="C166" i="37"/>
  <c r="D166" i="37"/>
  <c r="G166" i="37"/>
  <c r="B167" i="37"/>
  <c r="B168" i="37"/>
  <c r="C168" i="37"/>
  <c r="D168" i="37"/>
  <c r="H168" i="37" s="1"/>
  <c r="B169" i="37"/>
  <c r="C169" i="37"/>
  <c r="D169" i="37"/>
  <c r="B170" i="37"/>
  <c r="C170" i="37"/>
  <c r="D170" i="37"/>
  <c r="H170" i="37" s="1"/>
  <c r="B171" i="37"/>
  <c r="C171" i="37"/>
  <c r="D171" i="37"/>
  <c r="B172" i="37"/>
  <c r="C172" i="37"/>
  <c r="D172" i="37"/>
  <c r="H172" i="37" s="1"/>
  <c r="B173" i="37"/>
  <c r="C173" i="37"/>
  <c r="D173" i="37"/>
  <c r="B174" i="37"/>
  <c r="C174" i="37"/>
  <c r="D174" i="37"/>
  <c r="H174" i="37" s="1"/>
  <c r="B175" i="37"/>
  <c r="B176" i="37"/>
  <c r="C176" i="37"/>
  <c r="D176" i="37"/>
  <c r="B177" i="37"/>
  <c r="C177" i="37"/>
  <c r="D177" i="37"/>
  <c r="B178" i="37"/>
  <c r="C178" i="37"/>
  <c r="D178" i="37"/>
  <c r="B179" i="37"/>
  <c r="C179" i="37"/>
  <c r="H179" i="37" s="1"/>
  <c r="D179" i="37"/>
  <c r="B180" i="37"/>
  <c r="C180" i="37"/>
  <c r="D180" i="37"/>
  <c r="B181" i="37"/>
  <c r="C181" i="37"/>
  <c r="H181" i="37" s="1"/>
  <c r="D181" i="37"/>
  <c r="B182" i="37"/>
  <c r="C182" i="37"/>
  <c r="D182" i="37"/>
  <c r="B183" i="37"/>
  <c r="C183" i="37"/>
  <c r="H183" i="37" s="1"/>
  <c r="D183" i="37"/>
  <c r="B184" i="37"/>
  <c r="C184" i="37"/>
  <c r="D184" i="37"/>
  <c r="B185" i="37"/>
  <c r="C185" i="37"/>
  <c r="H185" i="37" s="1"/>
  <c r="D185" i="37"/>
  <c r="B186" i="37"/>
  <c r="B187" i="37"/>
  <c r="C187" i="37"/>
  <c r="D187" i="37"/>
  <c r="B188" i="37"/>
  <c r="C188" i="37"/>
  <c r="D188" i="37"/>
  <c r="H188" i="37" s="1"/>
  <c r="B189" i="37"/>
  <c r="C189" i="37"/>
  <c r="D189" i="37"/>
  <c r="B190" i="37"/>
  <c r="C190" i="37"/>
  <c r="D190" i="37"/>
  <c r="H190" i="37" s="1"/>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C256" i="37"/>
  <c r="H256" i="37" s="1"/>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H402" i="37" s="1"/>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H638" i="37" s="1"/>
  <c r="B639" i="37"/>
  <c r="C639" i="37"/>
  <c r="H639" i="37" s="1"/>
  <c r="D639" i="37"/>
  <c r="B640" i="37"/>
  <c r="C640" i="37"/>
  <c r="D640" i="37"/>
  <c r="B641" i="37"/>
  <c r="C641" i="37"/>
  <c r="H641" i="37" s="1"/>
  <c r="D641" i="37"/>
  <c r="B642" i="37"/>
  <c r="B643" i="37"/>
  <c r="C643" i="37"/>
  <c r="D643" i="37"/>
  <c r="G643" i="37"/>
  <c r="B644" i="37"/>
  <c r="C644" i="37"/>
  <c r="H644" i="37" s="1"/>
  <c r="D644" i="37"/>
  <c r="G644" i="37"/>
  <c r="B645" i="37"/>
  <c r="C645" i="37"/>
  <c r="D645" i="37"/>
  <c r="G645" i="37"/>
  <c r="B646" i="37"/>
  <c r="C646" i="37"/>
  <c r="H646" i="37" s="1"/>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H666" i="37" s="1"/>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H688" i="37" s="1"/>
  <c r="D688" i="37"/>
  <c r="G688" i="37"/>
  <c r="B689" i="37"/>
  <c r="C689" i="37"/>
  <c r="D689" i="37"/>
  <c r="G689" i="37"/>
  <c r="B690" i="37"/>
  <c r="C690" i="37"/>
  <c r="H690" i="37" s="1"/>
  <c r="D690" i="37"/>
  <c r="G690" i="37"/>
  <c r="B691" i="37"/>
  <c r="C691" i="37"/>
  <c r="D691" i="37"/>
  <c r="G691" i="37"/>
  <c r="B692" i="37"/>
  <c r="C692" i="37"/>
  <c r="H692" i="37" s="1"/>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H698" i="37" s="1"/>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H993" i="37" s="1"/>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H1056" i="37" s="1"/>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c r="B1212" i="37"/>
  <c r="B1213" i="37"/>
  <c r="C1213" i="37"/>
  <c r="H1213" i="37" s="1"/>
  <c r="D1213" i="37"/>
  <c r="B1214" i="37"/>
  <c r="G1214" i="37" s="1"/>
  <c r="C1214" i="37"/>
  <c r="D1214" i="37"/>
  <c r="B1215" i="37"/>
  <c r="G1215" i="37" s="1"/>
  <c r="C1215" i="37"/>
  <c r="D1215" i="37"/>
  <c r="B1216" i="37"/>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C1408" i="37"/>
  <c r="D1408" i="37"/>
  <c r="H1408" i="37" s="1"/>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G1477" i="37" s="1"/>
  <c r="B1478" i="37"/>
  <c r="C1478" i="37"/>
  <c r="B1479" i="37"/>
  <c r="C1479" i="37"/>
  <c r="H1479" i="37" s="1"/>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G1493" i="37" s="1"/>
  <c r="B1494" i="37"/>
  <c r="C1494" i="37"/>
  <c r="B1495" i="37"/>
  <c r="C1495" i="37"/>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B1524" i="37"/>
  <c r="C1524" i="37"/>
  <c r="H1524" i="37" s="1"/>
  <c r="B1525" i="37"/>
  <c r="C1525" i="37"/>
  <c r="G1525" i="37" s="1"/>
  <c r="B1526" i="37"/>
  <c r="B1527" i="37"/>
  <c r="C1527" i="37"/>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43" i="37"/>
  <c r="H1539" i="37"/>
  <c r="H1537" i="37"/>
  <c r="H1535" i="37"/>
  <c r="H1533" i="37"/>
  <c r="H1529" i="37"/>
  <c r="H1527" i="37"/>
  <c r="H1525" i="37"/>
  <c r="H1523" i="37"/>
  <c r="H1519" i="37"/>
  <c r="H1517" i="37"/>
  <c r="H1515" i="37"/>
  <c r="H1513" i="37"/>
  <c r="H1509" i="37"/>
  <c r="H1507" i="37"/>
  <c r="H1501" i="37"/>
  <c r="H1499" i="37"/>
  <c r="H1495" i="37"/>
  <c r="H1491" i="37"/>
  <c r="H1487" i="37"/>
  <c r="H1485" i="37"/>
  <c r="H1483" i="37"/>
  <c r="H1481"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4" i="37"/>
  <c r="H1263" i="37"/>
  <c r="H1262" i="37"/>
  <c r="H1261" i="37"/>
  <c r="H1260" i="37"/>
  <c r="H1259"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0" i="37"/>
  <c r="H1229" i="37"/>
  <c r="H1228" i="37"/>
  <c r="H1227" i="37"/>
  <c r="H1226" i="37"/>
  <c r="H1225" i="37"/>
  <c r="H1224" i="37"/>
  <c r="H1223" i="37"/>
  <c r="H1222" i="37"/>
  <c r="H1221" i="37"/>
  <c r="H1218" i="37"/>
  <c r="H1217" i="37"/>
  <c r="H1216" i="37"/>
  <c r="H1215" i="37"/>
  <c r="H1214"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1" i="37"/>
  <c r="H1137" i="37"/>
  <c r="H1136" i="37"/>
  <c r="H1135" i="37"/>
  <c r="H1133" i="37"/>
  <c r="H1132" i="37"/>
  <c r="H1131" i="37"/>
  <c r="H1129"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1"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1" i="37"/>
  <c r="H689" i="37"/>
  <c r="H687" i="37"/>
  <c r="H686" i="37"/>
  <c r="H685" i="37"/>
  <c r="H684" i="37"/>
  <c r="H683" i="37"/>
  <c r="H682" i="37"/>
  <c r="H681" i="37"/>
  <c r="H680" i="37"/>
  <c r="H679" i="37"/>
  <c r="H678" i="37"/>
  <c r="H677" i="37"/>
  <c r="H676" i="37"/>
  <c r="H675" i="37"/>
  <c r="H674" i="37"/>
  <c r="H673" i="37"/>
  <c r="H672" i="37"/>
  <c r="H671" i="37"/>
  <c r="H670" i="37"/>
  <c r="H669" i="37"/>
  <c r="H668" i="37"/>
  <c r="H667" i="37"/>
  <c r="H665" i="37"/>
  <c r="H664" i="37"/>
  <c r="H663" i="37"/>
  <c r="H662" i="37"/>
  <c r="H661" i="37"/>
  <c r="H660" i="37"/>
  <c r="H659" i="37"/>
  <c r="H658" i="37"/>
  <c r="H657" i="37"/>
  <c r="H656" i="37"/>
  <c r="H655" i="37"/>
  <c r="H654" i="37"/>
  <c r="H653" i="37"/>
  <c r="H652" i="37"/>
  <c r="H651" i="37"/>
  <c r="H650" i="37"/>
  <c r="H649" i="37"/>
  <c r="H648" i="37"/>
  <c r="H647" i="37"/>
  <c r="H645" i="37"/>
  <c r="H643" i="37"/>
  <c r="H640"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7" i="37"/>
  <c r="H184" i="37"/>
  <c r="H182" i="37"/>
  <c r="H180" i="37"/>
  <c r="H178" i="37"/>
  <c r="H177" i="37"/>
  <c r="H176" i="37"/>
  <c r="H173" i="37"/>
  <c r="H171" i="37"/>
  <c r="H169" i="37"/>
  <c r="H166" i="37"/>
  <c r="H164" i="37"/>
  <c r="H160" i="37"/>
  <c r="H158" i="37"/>
  <c r="H155" i="37"/>
  <c r="H154" i="37"/>
  <c r="H153" i="37"/>
  <c r="H148" i="37"/>
  <c r="H147" i="37"/>
  <c r="H146" i="37"/>
  <c r="H145" i="37"/>
  <c r="H144" i="37"/>
  <c r="H143" i="37"/>
  <c r="H142" i="37"/>
  <c r="H141" i="37"/>
  <c r="H140" i="37"/>
  <c r="H139" i="37"/>
  <c r="H136" i="37"/>
  <c r="H135" i="37"/>
  <c r="H134" i="37"/>
  <c r="H133" i="37"/>
  <c r="H130" i="37"/>
  <c r="H129"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71" i="37"/>
  <c r="H69" i="37"/>
  <c r="H68" i="37"/>
  <c r="H66"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E34" i="3" s="1"/>
  <c r="G35" i="3"/>
  <c r="H35" i="3"/>
  <c r="G36" i="3"/>
  <c r="H36" i="3"/>
  <c r="G37" i="3"/>
  <c r="H37" i="3"/>
  <c r="E37" i="3"/>
  <c r="B37" i="3" s="1"/>
  <c r="G38" i="3"/>
  <c r="H38" i="3"/>
  <c r="E38" i="3" s="1"/>
  <c r="G39" i="3"/>
  <c r="E39" i="3" s="1"/>
  <c r="B39" i="3" s="1"/>
  <c r="H39" i="3"/>
  <c r="G40" i="3"/>
  <c r="H40" i="3"/>
  <c r="G41" i="3"/>
  <c r="H41" i="3"/>
  <c r="E41" i="3" s="1"/>
  <c r="B41" i="3" s="1"/>
  <c r="G42" i="3"/>
  <c r="H42" i="3"/>
  <c r="E42" i="3" s="1"/>
  <c r="G43" i="3"/>
  <c r="H43" i="3"/>
  <c r="G44" i="3"/>
  <c r="H44" i="3"/>
  <c r="G45" i="3"/>
  <c r="H45" i="3"/>
  <c r="E45" i="3"/>
  <c r="B45" i="3" s="1"/>
  <c r="G46" i="3"/>
  <c r="H46" i="3"/>
  <c r="E46" i="3" s="1"/>
  <c r="G47" i="3"/>
  <c r="E47" i="3" s="1"/>
  <c r="B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6" i="3"/>
  <c r="E166" i="3" s="1"/>
  <c r="B166" i="3" s="1"/>
  <c r="G212" i="3"/>
  <c r="H212" i="3"/>
  <c r="H260" i="3"/>
  <c r="G263" i="3"/>
  <c r="H263" i="3"/>
  <c r="G264" i="3"/>
  <c r="H264" i="3"/>
  <c r="E264" i="3" s="1"/>
  <c r="G265" i="3"/>
  <c r="H265" i="3"/>
  <c r="E265" i="3"/>
  <c r="G268" i="3"/>
  <c r="H268" i="3"/>
  <c r="E268" i="3" s="1"/>
  <c r="G269" i="3"/>
  <c r="H269" i="3"/>
  <c r="E269" i="3"/>
  <c r="G270" i="3"/>
  <c r="H270" i="3"/>
  <c r="G271" i="3"/>
  <c r="H271" i="3"/>
  <c r="G272" i="3"/>
  <c r="H272" i="3"/>
  <c r="E272" i="3" s="1"/>
  <c r="G273" i="3"/>
  <c r="H273" i="3"/>
  <c r="E273" i="3"/>
  <c r="G274" i="3"/>
  <c r="H274" i="3"/>
  <c r="G275" i="3"/>
  <c r="H275" i="3"/>
  <c r="G276" i="3"/>
  <c r="H276" i="3"/>
  <c r="E276" i="3" s="1"/>
  <c r="B276" i="3" s="1"/>
  <c r="G277" i="3"/>
  <c r="H277" i="3"/>
  <c r="E277" i="3"/>
  <c r="G278" i="3"/>
  <c r="E278" i="3" s="1"/>
  <c r="G279" i="3"/>
  <c r="H279" i="3"/>
  <c r="E279" i="3"/>
  <c r="G280" i="3"/>
  <c r="H280" i="3"/>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8" i="3" s="1"/>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1" i="3" s="1"/>
  <c r="F265" i="3"/>
  <c r="B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3" i="3"/>
  <c r="B62" i="3"/>
  <c r="B59" i="3"/>
  <c r="B58" i="3"/>
  <c r="B55" i="3"/>
  <c r="B54" i="3"/>
  <c r="B51" i="3"/>
  <c r="B50" i="3"/>
  <c r="B46" i="3"/>
  <c r="B42" i="3"/>
  <c r="B38" i="3"/>
  <c r="B34" i="3"/>
  <c r="B2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04" i="1"/>
  <c r="C194"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F14" i="1" s="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8" i="1"/>
  <c r="F67" i="1"/>
  <c r="F66"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E30" i="3" l="1"/>
  <c r="B30" i="3" s="1"/>
  <c r="E235" i="27"/>
  <c r="D1200" i="37" s="1"/>
  <c r="F236" i="27"/>
  <c r="H1399" i="37"/>
  <c r="G1496" i="37"/>
  <c r="G1495" i="37"/>
  <c r="H1493" i="37"/>
  <c r="H1489" i="37"/>
  <c r="G1479" i="37"/>
  <c r="H1473" i="37"/>
  <c r="G1472" i="37"/>
  <c r="G1468" i="37"/>
  <c r="H1265" i="37"/>
  <c r="H1251" i="37"/>
  <c r="H1231" i="37"/>
  <c r="G1216" i="37"/>
  <c r="G1151" i="37"/>
  <c r="H1142" i="37"/>
  <c r="G1137" i="37"/>
  <c r="G1130" i="37"/>
  <c r="G1128" i="37"/>
  <c r="H1025" i="37"/>
  <c r="H989" i="37"/>
  <c r="F201" i="3"/>
  <c r="B201" i="3" s="1"/>
  <c r="G640" i="37"/>
  <c r="G638" i="37"/>
  <c r="G286" i="37"/>
  <c r="G288" i="37"/>
  <c r="E43" i="3"/>
  <c r="B43" i="3" s="1"/>
  <c r="E35" i="3"/>
  <c r="B35" i="3" s="1"/>
  <c r="E31" i="3"/>
  <c r="B31" i="3" s="1"/>
  <c r="G1408" i="37"/>
  <c r="G1399" i="37"/>
  <c r="F247" i="27"/>
  <c r="G1213" i="37"/>
  <c r="G1150" i="37"/>
  <c r="G1148" i="37"/>
  <c r="G1146" i="37"/>
  <c r="E280" i="3"/>
  <c r="B280" i="3" s="1"/>
  <c r="H1130" i="37"/>
  <c r="H1128" i="37"/>
  <c r="D18" i="27"/>
  <c r="C983" i="37" s="1"/>
  <c r="G641" i="37"/>
  <c r="G639" i="37"/>
  <c r="G287" i="37"/>
  <c r="E66" i="3"/>
  <c r="B66" i="3" s="1"/>
  <c r="G256" i="37"/>
  <c r="F205" i="3"/>
  <c r="B205" i="3" s="1"/>
  <c r="F185" i="1"/>
  <c r="D160" i="1"/>
  <c r="F135" i="1"/>
  <c r="E5" i="3"/>
  <c r="B5" i="3" s="1"/>
  <c r="G260" i="3"/>
  <c r="E260" i="3" s="1"/>
  <c r="G164" i="3"/>
  <c r="E164" i="3" s="1"/>
  <c r="B164" i="3" s="1"/>
  <c r="G162" i="3"/>
  <c r="E162" i="3" s="1"/>
  <c r="B162" i="3" s="1"/>
  <c r="L296" i="3"/>
  <c r="F296" i="3" s="1"/>
  <c r="F292" i="3" s="1"/>
  <c r="D132" i="37"/>
  <c r="G132" i="37" s="1"/>
  <c r="E141" i="1"/>
  <c r="D131" i="37" s="1"/>
  <c r="D521" i="37"/>
  <c r="E532" i="1"/>
  <c r="D520" i="37" s="1"/>
  <c r="C337" i="37"/>
  <c r="D347" i="1"/>
  <c r="C336" i="37" s="1"/>
  <c r="C128" i="37"/>
  <c r="D134" i="1"/>
  <c r="C61" i="37"/>
  <c r="F71" i="1"/>
  <c r="C55" i="37"/>
  <c r="F65" i="1"/>
  <c r="C217" i="37"/>
  <c r="D223" i="1"/>
  <c r="F227" i="1"/>
  <c r="C186" i="37"/>
  <c r="H186" i="37" s="1"/>
  <c r="F196"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1497" i="37"/>
  <c r="H1497" i="37" s="1"/>
  <c r="D30" i="30"/>
  <c r="C1486" i="37" s="1"/>
  <c r="H1486" i="37" s="1"/>
  <c r="B272" i="3"/>
  <c r="G1389" i="37"/>
  <c r="F43" i="1"/>
  <c r="F57" i="1"/>
  <c r="F77" i="1"/>
  <c r="F101" i="1"/>
  <c r="F122" i="1"/>
  <c r="F138" i="1"/>
  <c r="F161" i="1"/>
  <c r="F177" i="1"/>
  <c r="C410" i="37"/>
  <c r="F421" i="1"/>
  <c r="F602" i="1"/>
  <c r="D309" i="37"/>
  <c r="E314" i="1"/>
  <c r="D303" i="37" s="1"/>
  <c r="D254" i="37"/>
  <c r="E257" i="1"/>
  <c r="D247" i="37" s="1"/>
  <c r="C408" i="37"/>
  <c r="D647" i="1"/>
  <c r="C635" i="37" s="1"/>
  <c r="C340" i="37"/>
  <c r="F351" i="1"/>
  <c r="C296" i="37"/>
  <c r="D302" i="1"/>
  <c r="C137" i="37"/>
  <c r="F147" i="1"/>
  <c r="C516" i="37"/>
  <c r="F528" i="1"/>
  <c r="C510" i="37"/>
  <c r="D518" i="1"/>
  <c r="C506" i="37" s="1"/>
  <c r="F522" i="1"/>
  <c r="C498" i="37"/>
  <c r="F510" i="1"/>
  <c r="C412" i="37"/>
  <c r="F424" i="1"/>
  <c r="C418" i="37"/>
  <c r="F430" i="1"/>
  <c r="C394" i="37"/>
  <c r="F405" i="1"/>
  <c r="C281" i="37"/>
  <c r="F291" i="1"/>
  <c r="G223" i="37"/>
  <c r="C1016" i="37"/>
  <c r="F51" i="27"/>
  <c r="C1096" i="37"/>
  <c r="F131" i="27"/>
  <c r="D1143" i="37"/>
  <c r="E175" i="27"/>
  <c r="D1140" i="37" s="1"/>
  <c r="C1204" i="37"/>
  <c r="F239" i="27"/>
  <c r="C1412" i="37"/>
  <c r="D136" i="36"/>
  <c r="C1411" i="37" s="1"/>
  <c r="F137" i="36"/>
  <c r="C1397" i="37"/>
  <c r="F122" i="36"/>
  <c r="C1372" i="37"/>
  <c r="D96" i="36"/>
  <c r="C1318" i="37"/>
  <c r="D42" i="36"/>
  <c r="H1295" i="37"/>
  <c r="C1288" i="37"/>
  <c r="D12" i="36"/>
  <c r="C1287" i="37" s="1"/>
  <c r="C1557" i="37"/>
  <c r="H1557" i="37" s="1"/>
  <c r="K59" i="42"/>
  <c r="F209" i="3"/>
  <c r="B209" i="3" s="1"/>
  <c r="B268" i="3"/>
  <c r="G1557" i="37"/>
  <c r="G149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273" i="37"/>
  <c r="H64" i="37"/>
  <c r="H50" i="37"/>
  <c r="G179" i="3"/>
  <c r="E179" i="3" s="1"/>
  <c r="B179" i="3" s="1"/>
  <c r="G481" i="37"/>
  <c r="D462" i="1"/>
  <c r="H162" i="37"/>
  <c r="D628" i="1"/>
  <c r="G541" i="37"/>
  <c r="E92" i="27"/>
  <c r="G1089"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I1444" i="37"/>
  <c r="I1440" i="37"/>
  <c r="I1439" i="37"/>
  <c r="I1438" i="37"/>
  <c r="I1437" i="37"/>
  <c r="I1436" i="37"/>
  <c r="I1435" i="37"/>
  <c r="I1434" i="37"/>
  <c r="G1331" i="37"/>
  <c r="G1329" i="37"/>
  <c r="G1327" i="37"/>
  <c r="G1316" i="37"/>
  <c r="G1314" i="37"/>
  <c r="G1312" i="37"/>
  <c r="G1291" i="37"/>
  <c r="G1289" i="37"/>
  <c r="D1058"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D47" i="30" l="1"/>
  <c r="C1503" i="37" s="1"/>
  <c r="H284" i="3"/>
  <c r="F84" i="27"/>
  <c r="F18" i="27"/>
  <c r="F160" i="1"/>
  <c r="H132" i="37"/>
  <c r="G106" i="37"/>
  <c r="F116" i="1"/>
  <c r="G635" i="37"/>
  <c r="I1448" i="37"/>
  <c r="I1451" i="37"/>
  <c r="I1455" i="37"/>
  <c r="I1461" i="37"/>
  <c r="I1464" i="37"/>
  <c r="E24" i="3"/>
  <c r="G1049" i="37"/>
  <c r="H635" i="37"/>
  <c r="C1317" i="37"/>
  <c r="F42" i="36"/>
  <c r="C1371" i="37"/>
  <c r="F96" i="36"/>
  <c r="C213" i="37"/>
  <c r="H213" i="37" s="1"/>
  <c r="F223" i="1"/>
  <c r="C124" i="37"/>
  <c r="F134" i="1"/>
  <c r="E163" i="3"/>
  <c r="B163" i="3" s="1"/>
  <c r="H1104" i="37"/>
  <c r="C291" i="37"/>
  <c r="F302" i="1"/>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G291" i="3"/>
  <c r="E291" i="3" s="1"/>
  <c r="B291" i="3" s="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C222" i="37"/>
  <c r="F232" i="1"/>
  <c r="C1457" i="37"/>
  <c r="J54" i="42"/>
  <c r="G585" i="37"/>
  <c r="H585" i="37"/>
  <c r="G1168" i="37"/>
  <c r="H1168" i="37"/>
  <c r="E74" i="27"/>
  <c r="G616" i="37"/>
  <c r="H616" i="37"/>
  <c r="K57" i="42" l="1"/>
  <c r="H150" i="37"/>
  <c r="H1287" i="37"/>
  <c r="G1287" i="37"/>
  <c r="H124" i="37"/>
  <c r="G124" i="37"/>
  <c r="H1371" i="37"/>
  <c r="G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<sst xmlns="http://schemas.openxmlformats.org/spreadsheetml/2006/main" count="4758" uniqueCount="4301">
  <si>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</si>
  <si>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</si>
  <si>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</si>
  <si>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</si>
  <si>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</si>
  <si>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</si>
  <si>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</si>
  <si>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</si>
  <si>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</si>
  <si>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</si>
  <si>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</si>
  <si>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</si>
  <si>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</si>
  <si>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</si>
  <si>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</si>
  <si>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</si>
  <si>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</si>
  <si>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</si>
  <si>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</si>
  <si>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</si>
  <si>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</si>
  <si>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</si>
  <si>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</si>
  <si>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</si>
  <si>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</si>
  <si>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</si>
  <si>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</si>
  <si>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</si>
  <si>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</si>
  <si>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</si>
  <si>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</si>
  <si>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</si>
  <si>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</si>
  <si>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</si>
  <si>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</si>
  <si>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</si>
  <si>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</si>
  <si>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</si>
  <si>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</si>
  <si>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</si>
  <si>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</si>
  <si>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</si>
  <si>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</si>
  <si>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</si>
  <si>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</si>
  <si>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</si>
  <si>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</si>
  <si>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</si>
  <si>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</si>
  <si>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</si>
  <si>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</si>
  <si>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</si>
  <si>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</si>
  <si>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</si>
  <si>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</si>
  <si>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</si>
  <si>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</si>
  <si>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</si>
  <si>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</si>
  <si>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</si>
  <si>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</si>
  <si>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</si>
  <si>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</si>
  <si>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</si>
  <si>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</si>
  <si>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</si>
  <si>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</si>
  <si>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</si>
  <si>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</si>
  <si>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</si>
  <si>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</si>
  <si>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</si>
  <si>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</si>
  <si>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</si>
  <si>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</si>
  <si>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</si>
  <si>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</si>
  <si>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</si>
  <si>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</si>
  <si>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</si>
  <si>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</si>
  <si>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</si>
  <si>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</si>
  <si>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</si>
  <si>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</si>
  <si>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</si>
  <si>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</si>
  <si>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</si>
  <si>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</si>
  <si>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</si>
  <si>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</si>
  <si>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</si>
  <si>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</si>
  <si>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</si>
  <si>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</si>
  <si>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</si>
  <si>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</si>
  <si>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</si>
  <si>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</si>
  <si>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</si>
  <si>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</si>
  <si>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</si>
  <si>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</si>
  <si>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</si>
  <si>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</si>
  <si>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</si>
  <si>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</si>
  <si>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</si>
  <si>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</si>
  <si>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</si>
  <si>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</si>
  <si>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</si>
  <si>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</si>
  <si>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</si>
  <si>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</si>
  <si>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</si>
  <si>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</si>
  <si>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</si>
  <si>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</si>
  <si>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</si>
  <si>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</si>
  <si>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</si>
  <si>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</si>
  <si>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</si>
  <si>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</si>
  <si>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</si>
  <si>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</si>
  <si>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</si>
  <si>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</si>
  <si>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</si>
  <si>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</si>
  <si>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</si>
  <si>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</si>
  <si>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</si>
  <si>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</si>
  <si>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</si>
  <si>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</si>
  <si>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</si>
  <si>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</si>
  <si>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</si>
  <si>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</si>
  <si>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</si>
  <si>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</si>
  <si>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</si>
  <si>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</si>
  <si>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</si>
  <si>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</si>
  <si>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</si>
  <si>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</si>
  <si>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</si>
  <si>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</si>
  <si>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</si>
  <si>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</si>
  <si>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</si>
  <si>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</si>
  <si>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</si>
  <si>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</si>
  <si>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</si>
  <si>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</si>
  <si>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</si>
  <si>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</si>
  <si>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</si>
  <si>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</si>
  <si>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</si>
  <si>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</si>
  <si>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</si>
  <si>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</si>
  <si>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</si>
  <si>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</si>
  <si>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</si>
  <si>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</si>
  <si>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</si>
  <si>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</si>
  <si>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</si>
  <si>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</si>
  <si>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</si>
  <si>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</si>
  <si>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</si>
  <si>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</si>
  <si>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</si>
  <si>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</si>
  <si>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</si>
  <si>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</si>
  <si>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</si>
  <si>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</si>
  <si>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</si>
  <si>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</si>
  <si>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</si>
  <si>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</si>
  <si>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</si>
  <si>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</si>
  <si>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</si>
  <si>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</si>
  <si>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</si>
  <si>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</si>
  <si>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</si>
  <si>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</si>
  <si>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</si>
  <si>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</si>
  <si>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</si>
  <si>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</si>
  <si>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</si>
  <si>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</si>
  <si>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</si>
  <si>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</si>
  <si>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</si>
  <si>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</si>
  <si>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</si>
  <si>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</si>
  <si>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</si>
  <si>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</si>
  <si>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</si>
  <si>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</si>
  <si>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</si>
  <si>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</si>
  <si>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</si>
  <si>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</si>
  <si>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</si>
  <si>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</si>
  <si>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</si>
  <si>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</si>
  <si>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</si>
  <si>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</si>
  <si>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</si>
  <si>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</si>
  <si>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</si>
  <si>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</si>
  <si>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</si>
  <si>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</si>
  <si>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</si>
  <si>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</si>
  <si>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</si>
  <si>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</si>
  <si>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</si>
  <si>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</si>
  <si>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</si>
  <si>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</si>
  <si>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</si>
  <si>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</si>
  <si>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</si>
  <si>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</si>
  <si>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</si>
  <si>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</si>
  <si>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</si>
  <si>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</si>
  <si>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</si>
  <si>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</si>
  <si>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</si>
  <si>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</si>
  <si>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</si>
  <si>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</si>
  <si>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</si>
  <si>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</si>
  <si>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</si>
  <si>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</si>
  <si>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</si>
  <si>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</si>
  <si>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</si>
  <si>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</si>
  <si>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</si>
  <si>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</si>
  <si>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</si>
  <si>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</si>
  <si>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</si>
  <si>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</si>
  <si>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</si>
  <si>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</si>
  <si>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</si>
  <si>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</si>
  <si>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</si>
  <si>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</si>
  <si>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</si>
  <si>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</si>
  <si>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</si>
  <si>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</si>
  <si>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</si>
  <si>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</si>
  <si>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</si>
  <si>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</si>
  <si>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</si>
  <si>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</si>
  <si>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</si>
  <si>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</si>
  <si>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</si>
  <si>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</si>
  <si>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</si>
  <si>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</si>
  <si>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</si>
  <si>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</si>
  <si>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</si>
  <si>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</si>
  <si>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</si>
  <si>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</si>
  <si>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</si>
  <si>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</si>
  <si>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</si>
  <si>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</si>
  <si>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</si>
  <si>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</si>
  <si>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</si>
  <si>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</si>
  <si>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</si>
  <si>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</si>
  <si>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</si>
  <si>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</si>
  <si>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</si>
  <si>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</si>
  <si>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</si>
  <si>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</si>
  <si>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</si>
  <si>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</si>
  <si>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</si>
  <si>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</si>
  <si>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</si>
  <si>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</si>
  <si>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</si>
  <si>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</si>
  <si>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</si>
  <si>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</si>
  <si>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</si>
  <si>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</si>
  <si>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</si>
  <si>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</si>
  <si>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</si>
  <si>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</si>
  <si>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</si>
  <si>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</si>
  <si>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</si>
  <si>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</si>
  <si>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</si>
  <si>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</si>
  <si>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</si>
  <si>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</si>
  <si>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</si>
  <si>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</si>
  <si>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</si>
  <si>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</si>
  <si>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</si>
  <si>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</si>
  <si>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</si>
  <si>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</si>
  <si>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</si>
  <si>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</si>
  <si>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</si>
  <si>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</si>
  <si>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</si>
  <si>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</si>
  <si>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</si>
  <si>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</si>
  <si>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</si>
  <si>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</si>
  <si>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</si>
  <si>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</si>
  <si>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</si>
  <si>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</si>
  <si>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</si>
  <si>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</si>
  <si>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</si>
  <si>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</si>
  <si>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</si>
  <si>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</si>
  <si>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</si>
  <si>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</si>
  <si>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</si>
  <si>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</si>
  <si>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</si>
  <si>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</si>
  <si>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</si>
  <si>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</si>
  <si>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</si>
  <si>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</si>
  <si>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</si>
  <si>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</si>
  <si>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</si>
  <si>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</si>
  <si>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</si>
  <si>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</si>
  <si>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</si>
  <si>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</si>
  <si>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</si>
  <si>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</si>
  <si>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</si>
  <si>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</si>
  <si>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</si>
  <si>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</si>
  <si>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</si>
  <si>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</si>
  <si>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</si>
  <si>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</si>
  <si>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</si>
  <si>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</si>
  <si>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</si>
  <si>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</si>
  <si>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</si>
  <si>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</si>
  <si>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</si>
  <si>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</si>
  <si>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</si>
  <si>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</si>
  <si>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</si>
  <si>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</si>
  <si>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</si>
  <si>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</si>
  <si>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</si>
  <si>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</si>
  <si>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</si>
  <si>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</si>
  <si>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</si>
  <si>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</si>
  <si>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</si>
  <si>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</si>
  <si>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</si>
  <si>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</si>
  <si>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</si>
  <si>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</si>
  <si>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</si>
  <si>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</si>
  <si>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</si>
  <si>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</si>
  <si>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</si>
  <si>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</si>
  <si>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</si>
  <si>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</si>
  <si>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</si>
  <si>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</si>
  <si>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</si>
  <si>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</si>
  <si>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</si>
  <si>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</si>
  <si>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</si>
  <si>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</si>
  <si>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</si>
  <si>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</si>
  <si>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</si>
  <si>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</si>
  <si>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</si>
  <si>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</si>
  <si>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</si>
  <si>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</si>
  <si>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</si>
  <si>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</si>
  <si>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</si>
  <si>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</si>
  <si>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</si>
  <si>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</si>
  <si>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</si>
  <si>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</si>
  <si>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</si>
  <si>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</si>
  <si>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</si>
  <si>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</si>
  <si>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</si>
  <si>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</si>
  <si>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</si>
  <si>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</si>
  <si>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</si>
  <si>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</si>
  <si>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</si>
  <si>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</si>
  <si>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</si>
  <si>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</si>
  <si>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</si>
  <si>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</si>
  <si>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</si>
  <si>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</si>
  <si>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</si>
  <si>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</si>
  <si>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</si>
  <si>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</si>
  <si>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</si>
  <si>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</si>
  <si>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</si>
  <si>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</si>
  <si>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</si>
  <si>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</si>
  <si>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</si>
  <si>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</si>
  <si>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</si>
  <si>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</si>
  <si>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</si>
  <si>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</si>
  <si>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</si>
  <si>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</si>
  <si>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</si>
  <si>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</si>
  <si>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</si>
  <si>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</si>
  <si>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</si>
  <si>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</si>
  <si>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</si>
  <si>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</si>
  <si>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</si>
  <si>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</si>
  <si>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</si>
  <si>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</si>
  <si>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</si>
  <si>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</si>
  <si>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</si>
  <si>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</si>
  <si>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</si>
  <si>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</si>
  <si>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</si>
  <si>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</si>
  <si>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</si>
  <si>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</si>
  <si>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</si>
  <si>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</si>
  <si>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</si>
  <si>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</si>
  <si>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</si>
  <si>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</si>
  <si>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</si>
  <si>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</si>
  <si>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</si>
  <si>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</si>
  <si>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</si>
  <si>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</si>
  <si>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</si>
  <si>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</si>
  <si>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</si>
  <si>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</si>
  <si>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</si>
  <si>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</si>
  <si>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</si>
  <si>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</si>
  <si>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</si>
  <si>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</si>
  <si>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</si>
  <si>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</si>
  <si>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</si>
  <si>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</si>
  <si>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</si>
  <si>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</si>
  <si>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</si>
  <si>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</si>
  <si>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</si>
  <si>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</si>
  <si>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</si>
  <si>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</si>
  <si>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</si>
  <si>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</si>
  <si>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</si>
  <si>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</si>
  <si>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</si>
  <si>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</si>
  <si>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</si>
  <si>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</si>
  <si>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</si>
  <si>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</si>
  <si>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</si>
  <si>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</si>
  <si>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</si>
  <si>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</si>
  <si>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</si>
  <si>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</si>
  <si>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</si>
  <si>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</si>
  <si>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</si>
  <si>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</si>
  <si>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</si>
  <si>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</si>
  <si>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</si>
  <si>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</si>
  <si>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</si>
  <si>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</si>
  <si>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</si>
  <si>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</si>
  <si>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</si>
  <si>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</si>
  <si>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</si>
  <si>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</si>
  <si>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</si>
  <si>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</si>
  <si>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</si>
  <si>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</si>
  <si>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</si>
  <si>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</si>
  <si>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</si>
  <si>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</si>
  <si>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</si>
  <si>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</si>
  <si>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</si>
  <si>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</si>
  <si>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</si>
  <si>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</si>
  <si>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</si>
  <si>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</si>
  <si>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</si>
  <si>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</si>
  <si>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</si>
  <si>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</si>
  <si>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</si>
  <si>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</si>
  <si>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</si>
  <si>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</si>
  <si>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</si>
  <si>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</si>
  <si>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</si>
  <si>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</si>
  <si>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</si>
  <si>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</si>
  <si>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</si>
  <si>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</si>
  <si>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</si>
  <si>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</si>
  <si>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</si>
  <si>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</si>
  <si>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</si>
  <si>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</si>
  <si>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</si>
  <si>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</si>
  <si>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</si>
  <si>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</si>
  <si>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</si>
  <si>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</si>
  <si>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</si>
  <si>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</si>
  <si>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</si>
  <si>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</si>
  <si>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</si>
  <si>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</si>
  <si>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</si>
  <si>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</si>
  <si>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</si>
  <si>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</si>
  <si>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</si>
  <si>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</si>
  <si>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</si>
  <si>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</si>
  <si>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</si>
  <si>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</si>
  <si>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</si>
  <si>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</si>
  <si>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</si>
  <si>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</si>
  <si>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</si>
  <si>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</si>
  <si>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</si>
  <si>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</si>
  <si>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</si>
  <si>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</si>
  <si>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</si>
  <si>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</si>
  <si>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</si>
  <si>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</si>
  <si>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</si>
  <si>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</si>
  <si>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</si>
  <si>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</si>
  <si>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</si>
  <si>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</si>
  <si>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</si>
  <si>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</si>
  <si>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</si>
  <si>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</si>
  <si>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</si>
  <si>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</si>
  <si>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</si>
  <si>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</si>
  <si>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</si>
  <si>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</si>
  <si>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</si>
  <si>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</si>
  <si>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</si>
  <si>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</si>
  <si>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</si>
  <si>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</si>
  <si>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</si>
  <si>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</si>
  <si>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</si>
  <si>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</si>
  <si>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</si>
  <si>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</si>
  <si>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</si>
  <si>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</si>
  <si>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</si>
  <si>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</si>
  <si>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</si>
  <si>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</si>
  <si>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</si>
  <si>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</si>
  <si>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</si>
  <si>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</si>
  <si>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</si>
  <si>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</si>
  <si>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</si>
  <si>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</si>
  <si>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</si>
  <si>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</si>
  <si>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</si>
  <si>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</si>
  <si>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</si>
  <si>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</si>
  <si>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</si>
  <si>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</si>
  <si>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</si>
  <si>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</si>
  <si>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</si>
  <si>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</si>
  <si>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</si>
  <si>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</si>
  <si>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</si>
  <si>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</si>
  <si>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</si>
  <si>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</si>
  <si>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</si>
  <si>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</si>
  <si>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</si>
  <si>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</si>
  <si>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</si>
  <si>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</si>
  <si>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</si>
  <si>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</si>
  <si>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</si>
  <si>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</si>
  <si>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</si>
  <si>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</si>
  <si>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</si>
  <si>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</si>
  <si>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</si>
  <si>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</si>
  <si>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</si>
  <si>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</si>
  <si>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</si>
  <si>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</si>
  <si>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</si>
  <si>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</si>
  <si>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</si>
  <si>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</si>
  <si>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</si>
  <si>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</si>
  <si>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</si>
  <si>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</si>
  <si>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</si>
  <si>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</si>
  <si>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</si>
  <si>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</si>
  <si>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</si>
  <si>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</si>
  <si>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</si>
  <si>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</si>
  <si>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</si>
  <si>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</si>
  <si>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</si>
  <si>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</si>
  <si>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</si>
  <si>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</si>
  <si>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</si>
  <si>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</si>
  <si>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</si>
  <si>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</si>
  <si>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</si>
  <si>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</si>
  <si>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</si>
  <si>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</si>
  <si>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</si>
  <si>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</si>
  <si>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</si>
  <si>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</si>
  <si>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</si>
  <si>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</si>
  <si>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</si>
  <si>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</si>
  <si>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</si>
  <si>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</si>
  <si>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</si>
  <si>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</si>
  <si>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</si>
  <si>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</si>
  <si>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</si>
  <si>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</si>
  <si>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</si>
  <si>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</si>
  <si>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</si>
  <si>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</si>
  <si>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</si>
  <si>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</si>
  <si>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</si>
  <si>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</si>
  <si>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</si>
  <si>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</si>
  <si>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</si>
  <si>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</si>
  <si>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</si>
  <si>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</si>
  <si>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</si>
  <si>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</si>
  <si>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</si>
  <si>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</si>
  <si>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</si>
  <si>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</si>
  <si>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</si>
  <si>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</si>
  <si>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</si>
  <si>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</si>
  <si>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</si>
  <si>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</si>
  <si>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</si>
  <si>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</si>
  <si>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</si>
  <si>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</si>
  <si>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</si>
  <si>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</si>
  <si>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</si>
  <si>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</si>
  <si>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</si>
  <si>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</si>
  <si>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</si>
  <si>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</si>
  <si>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</si>
  <si>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</si>
  <si>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</si>
  <si>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</si>
  <si>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</si>
  <si>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</si>
  <si>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</si>
  <si>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</si>
  <si>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</si>
  <si>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</si>
  <si>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</si>
  <si>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</si>
  <si>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</si>
  <si>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</si>
  <si>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</si>
  <si>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</si>
  <si>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</si>
  <si>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</si>
  <si>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</si>
  <si>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</si>
  <si>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</si>
  <si>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</si>
  <si>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</si>
  <si>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</si>
  <si>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</si>
  <si>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</si>
  <si>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</si>
  <si>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</si>
  <si>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</si>
  <si>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</si>
  <si>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</si>
  <si>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</si>
  <si>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</si>
  <si>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</si>
  <si>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</si>
  <si>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</si>
  <si>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</si>
  <si>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</si>
  <si>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</si>
  <si>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</si>
  <si>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</si>
  <si>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</si>
  <si>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</si>
  <si>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</si>
  <si>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</si>
  <si>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</si>
  <si>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</si>
  <si>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</si>
  <si>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</si>
  <si>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</si>
  <si>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</si>
  <si>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</si>
  <si>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</si>
  <si>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</si>
  <si>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</si>
  <si>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</si>
  <si>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</si>
  <si>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</si>
  <si>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</si>
  <si>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</si>
  <si>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</si>
  <si>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</si>
  <si>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</si>
  <si>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</si>
  <si>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</si>
  <si>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</si>
  <si>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</si>
  <si>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</si>
  <si>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</si>
  <si>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</si>
  <si>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</si>
  <si>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</si>
  <si>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</si>
  <si>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</si>
  <si>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</si>
  <si>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</si>
  <si>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</si>
  <si>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</si>
  <si>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</si>
  <si>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</si>
  <si>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</si>
  <si>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</si>
  <si>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</si>
  <si>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</si>
  <si>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</si>
  <si>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</si>
  <si>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</si>
  <si>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</si>
  <si>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</si>
  <si>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</si>
  <si>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</si>
  <si>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</si>
  <si>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</si>
  <si>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</si>
  <si>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</si>
  <si>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</si>
  <si>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</si>
  <si>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</si>
  <si>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</si>
  <si>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</si>
  <si>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</si>
  <si>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</si>
  <si>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</si>
  <si>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</si>
  <si>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</si>
  <si>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</si>
  <si>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</si>
  <si>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</si>
  <si>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</si>
  <si>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</si>
  <si>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</si>
  <si>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</si>
  <si>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</si>
  <si>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</si>
  <si>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</si>
  <si>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</si>
  <si>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</si>
  <si>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</si>
  <si>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</si>
  <si>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</si>
  <si>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</si>
  <si>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</si>
  <si>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</si>
  <si>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</si>
  <si>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</si>
  <si>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</si>
  <si>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</si>
  <si>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</si>
  <si>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</si>
  <si>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</si>
  <si>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</si>
  <si>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</si>
  <si>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</si>
  <si>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</si>
  <si>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</si>
  <si>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</si>
  <si>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</si>
  <si>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</si>
  <si>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</si>
  <si>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</si>
  <si>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</si>
  <si>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</si>
  <si>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</si>
  <si>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</si>
  <si>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</si>
  <si>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</si>
  <si>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</si>
  <si>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</si>
  <si>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</si>
  <si>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</si>
  <si>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</si>
  <si>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</si>
  <si>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</si>
  <si>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</si>
  <si>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</si>
  <si>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</si>
  <si>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</si>
  <si>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</si>
  <si>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</si>
  <si>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</si>
  <si>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</si>
  <si>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</si>
  <si>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</si>
  <si>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</si>
  <si>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</si>
  <si>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</si>
  <si>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</si>
  <si>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</si>
  <si>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</si>
  <si>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</si>
  <si>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</si>
  <si>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</si>
  <si>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</si>
  <si>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</si>
  <si>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</si>
  <si>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</si>
  <si>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</si>
  <si>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</si>
  <si>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</si>
  <si>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</si>
  <si>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</si>
  <si>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</si>
  <si>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</si>
  <si>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</si>
  <si>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</si>
  <si>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</si>
  <si>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</si>
  <si>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</si>
  <si>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</si>
  <si>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</si>
  <si>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</si>
  <si>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</si>
  <si>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</si>
  <si>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</si>
  <si>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</si>
  <si>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</si>
  <si>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</si>
  <si>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</si>
  <si>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</si>
  <si>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</si>
  <si>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</si>
  <si>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</si>
  <si>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</si>
  <si>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</si>
  <si>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</si>
  <si>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</si>
  <si>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</si>
  <si>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</si>
  <si>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</si>
  <si>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</si>
  <si>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</si>
  <si>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</si>
  <si>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</si>
  <si>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</si>
  <si>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</si>
  <si>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</si>
  <si>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</si>
  <si>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</si>
  <si>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</si>
  <si>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</si>
  <si>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</si>
  <si>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</si>
  <si>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</si>
  <si>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</si>
  <si>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</si>
  <si>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</si>
  <si>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</si>
  <si>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</si>
  <si>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</si>
  <si>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</si>
  <si>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</si>
  <si>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</si>
  <si>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</si>
  <si>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</si>
  <si>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</si>
  <si>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</si>
  <si>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</si>
  <si>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</si>
  <si>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</si>
  <si>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</si>
  <si>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</si>
  <si>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</si>
  <si>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</si>
  <si>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</si>
  <si>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</si>
  <si>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</si>
  <si>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</si>
  <si>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</si>
  <si>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</si>
  <si>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</si>
  <si>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</si>
  <si>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</si>
  <si>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</si>
  <si>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</si>
  <si>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</si>
  <si>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</si>
  <si>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</si>
  <si>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</si>
  <si>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</si>
  <si>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</si>
  <si>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</si>
  <si>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</si>
  <si>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</si>
  <si>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</si>
  <si>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</si>
  <si>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</si>
  <si>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</si>
  <si>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</si>
  <si>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</si>
  <si>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</si>
  <si>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</si>
  <si>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</si>
  <si>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</si>
  <si>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</si>
  <si>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</si>
  <si>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</si>
  <si>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</si>
  <si>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</si>
  <si>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</si>
  <si>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</si>
  <si>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</si>
  <si>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</si>
  <si>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</si>
  <si>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</si>
  <si>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</si>
  <si>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</si>
  <si>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</si>
  <si>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</si>
  <si>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</si>
  <si>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</si>
  <si>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</si>
  <si>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</si>
  <si>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</si>
  <si>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</si>
  <si>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</si>
  <si>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</si>
  <si>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</si>
  <si>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</si>
  <si>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</si>
  <si>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</si>
  <si>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</si>
  <si>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</si>
  <si>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</si>
  <si>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</si>
  <si>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</si>
  <si>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</si>
  <si>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</si>
  <si>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</si>
  <si>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</si>
  <si>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</si>
  <si>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</si>
  <si>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</si>
  <si>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</si>
  <si>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</si>
  <si>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</si>
  <si>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</si>
  <si>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</si>
  <si>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</si>
  <si>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</si>
  <si>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</si>
  <si>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</si>
  <si>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</si>
  <si>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</si>
  <si>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</si>
  <si>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</si>
  <si>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</si>
  <si>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</si>
  <si>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</si>
  <si>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</si>
  <si>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</si>
  <si>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</si>
  <si>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</si>
  <si>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</si>
  <si>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</si>
  <si>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</si>
  <si>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</si>
  <si>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</si>
  <si>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</si>
  <si>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</si>
  <si>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</si>
  <si>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</si>
  <si>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</si>
  <si>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</si>
  <si>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</si>
  <si>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</si>
  <si>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</si>
  <si>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</si>
  <si>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</si>
  <si>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</si>
  <si>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</si>
  <si>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</si>
  <si>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</si>
  <si>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</si>
  <si>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</si>
  <si>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</si>
  <si>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</si>
  <si>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</si>
  <si>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</si>
  <si>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</si>
  <si>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</si>
  <si>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</si>
  <si>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</si>
  <si>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</si>
  <si>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</si>
  <si>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</si>
  <si>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</si>
  <si>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</si>
  <si>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</si>
  <si>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</si>
  <si>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</si>
  <si>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</si>
  <si>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</si>
  <si>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</si>
  <si>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</si>
  <si>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</si>
  <si>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</si>
  <si>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</si>
  <si>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</si>
  <si>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</si>
  <si>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</si>
  <si>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</si>
  <si>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</si>
  <si>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</si>
  <si>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</si>
  <si>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</si>
  <si>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</si>
  <si>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</si>
  <si>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</si>
  <si>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</si>
  <si>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</si>
  <si>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</si>
  <si>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</si>
  <si>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</si>
  <si>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</si>
  <si>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</si>
  <si>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</si>
  <si>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</si>
  <si>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</si>
  <si>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</si>
  <si>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</si>
  <si>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</si>
  <si>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</si>
  <si>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</si>
  <si>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</si>
  <si>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</si>
  <si>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</si>
  <si>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</si>
  <si>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</si>
  <si>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</si>
  <si>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</si>
  <si>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</si>
  <si>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</si>
  <si>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</si>
  <si>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</si>
  <si>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</si>
  <si>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</si>
  <si>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</si>
  <si>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</si>
  <si>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</si>
  <si>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</si>
  <si>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</si>
  <si>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</si>
  <si>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</si>
  <si>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</si>
  <si>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</si>
  <si>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</si>
  <si>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</si>
  <si>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</si>
  <si>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</si>
  <si>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</si>
  <si>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</si>
  <si>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</si>
  <si>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</si>
  <si>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</si>
  <si>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</si>
  <si>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</si>
  <si>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</si>
  <si>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</si>
  <si>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</si>
  <si>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</si>
  <si>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</si>
  <si>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</si>
  <si>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</si>
  <si>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</si>
  <si>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</si>
  <si>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</si>
  <si>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</si>
  <si>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</si>
  <si>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</si>
  <si>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</si>
  <si>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</si>
  <si>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</si>
  <si>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</si>
  <si>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</si>
  <si>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</si>
  <si>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</si>
  <si>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</si>
  <si>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</si>
  <si>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</si>
  <si>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</si>
  <si>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</si>
  <si>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</si>
  <si>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</si>
  <si>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</si>
  <si>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</si>
  <si>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</si>
  <si>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</si>
  <si>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</si>
  <si>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</si>
  <si>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</si>
  <si>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</si>
  <si>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</si>
  <si>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</si>
  <si>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</si>
  <si>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</si>
  <si>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</si>
  <si>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</si>
  <si>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</si>
  <si>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</si>
  <si>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</si>
  <si>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</si>
  <si>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</si>
  <si>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</si>
  <si>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</si>
  <si>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</si>
  <si>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</si>
  <si>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</si>
  <si>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</si>
  <si>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</si>
  <si>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</si>
  <si>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</si>
  <si>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</si>
  <si>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</si>
  <si>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</si>
  <si>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</si>
  <si>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</si>
  <si>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</si>
  <si>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</si>
  <si>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</si>
  <si>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</si>
  <si>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</si>
  <si>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</si>
  <si>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</si>
  <si>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</si>
  <si>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</si>
  <si>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</si>
  <si>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</si>
  <si>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</si>
  <si>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</si>
  <si>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</si>
  <si>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</si>
  <si>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</si>
  <si>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</si>
  <si>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</si>
  <si>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</si>
  <si>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</si>
  <si>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</si>
  <si>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</si>
  <si>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</si>
  <si>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</si>
  <si>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</si>
  <si>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</si>
  <si>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</si>
  <si>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</si>
  <si>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</si>
  <si>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</si>
  <si>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</si>
  <si>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</si>
  <si>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</si>
  <si>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</si>
  <si>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</si>
  <si>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</si>
  <si>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</si>
  <si>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</si>
  <si>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</si>
  <si>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</si>
  <si>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</si>
  <si>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</si>
  <si>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</si>
  <si>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</si>
  <si>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</si>
  <si>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</si>
  <si>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</si>
  <si>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</si>
  <si>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</si>
  <si>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</si>
  <si>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</si>
  <si>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</si>
  <si>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</si>
  <si>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</si>
  <si>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</si>
  <si>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</si>
  <si>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</si>
  <si>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</si>
  <si>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</si>
  <si>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</si>
  <si>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</si>
  <si>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</si>
  <si>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</si>
  <si>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</si>
  <si>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</si>
  <si>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</si>
  <si>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</si>
  <si>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</si>
  <si>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</si>
  <si>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</si>
  <si>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</si>
  <si>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</si>
  <si>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</si>
  <si>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</si>
  <si>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</si>
  <si>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</si>
  <si>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</si>
  <si>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</si>
  <si>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</si>
  <si>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</si>
  <si>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</si>
  <si>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</si>
  <si>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</si>
  <si>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</si>
  <si>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</si>
  <si>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</si>
  <si>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</si>
  <si>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</si>
  <si>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</si>
  <si>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</si>
  <si>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</si>
  <si>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</si>
  <si>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</si>
  <si>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</si>
  <si>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</si>
  <si>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</si>
  <si>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</si>
  <si>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</si>
  <si>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</si>
  <si>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</si>
  <si>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</si>
  <si>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</si>
  <si>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</si>
  <si>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</si>
  <si>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</si>
  <si>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</si>
  <si>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</si>
  <si>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</si>
  <si>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</si>
  <si>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</si>
  <si>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</si>
  <si>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</si>
  <si>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</si>
  <si>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</si>
  <si>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</si>
  <si>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</si>
  <si>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</si>
  <si>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</si>
  <si>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</si>
  <si>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</si>
  <si>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</si>
  <si>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</si>
  <si>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</si>
  <si>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</si>
  <si>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</si>
  <si>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</si>
  <si>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</si>
  <si>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</si>
  <si>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</si>
  <si>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</si>
  <si>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</si>
  <si>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</si>
  <si>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</si>
  <si>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</si>
  <si>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</si>
  <si>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</si>
  <si>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</si>
  <si>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</si>
  <si>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</si>
  <si>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</si>
  <si>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</si>
  <si>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</si>
  <si>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</si>
  <si>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</si>
  <si>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</si>
  <si>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</si>
  <si>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</si>
  <si>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</si>
  <si>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</si>
  <si>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</si>
  <si>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</si>
  <si>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</si>
  <si>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</si>
  <si>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</si>
  <si>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</si>
  <si>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</si>
  <si>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</si>
  <si>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</si>
  <si>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</si>
  <si>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</si>
  <si>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</si>
  <si>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</si>
  <si>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</si>
  <si>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</si>
  <si>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</si>
  <si>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</si>
  <si>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</si>
  <si>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</si>
  <si>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</si>
  <si>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</si>
  <si>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</si>
  <si>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</si>
  <si>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</si>
  <si>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</si>
  <si>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</si>
  <si>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</si>
  <si>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</si>
  <si>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</si>
  <si>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</si>
  <si>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</si>
  <si>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</si>
  <si>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</si>
  <si>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</si>
  <si>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</si>
  <si>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</si>
  <si>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</si>
  <si>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</si>
  <si>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</si>
  <si>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</si>
  <si>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</si>
  <si>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</si>
  <si>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</si>
  <si>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</si>
  <si>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</si>
  <si>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</si>
  <si>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</si>
  <si>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</si>
  <si>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</si>
  <si>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</si>
  <si>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</si>
  <si>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</si>
  <si>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</si>
  <si>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</si>
  <si>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</si>
  <si>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</si>
  <si>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</si>
  <si>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</si>
  <si>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</si>
  <si>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</si>
  <si>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</si>
  <si>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</si>
  <si>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</si>
  <si>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</si>
  <si>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</si>
  <si>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</si>
  <si>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</si>
  <si>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</si>
  <si>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</si>
  <si>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</si>
  <si>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</si>
  <si>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</si>
  <si>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</si>
  <si>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</si>
  <si>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</si>
  <si>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</si>
  <si>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</si>
  <si>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</si>
  <si>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</si>
  <si>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</si>
  <si>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</si>
  <si>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</si>
  <si>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</si>
  <si>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</si>
  <si>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</si>
  <si>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</si>
  <si>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</si>
  <si>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</si>
  <si>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</si>
  <si>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</si>
  <si>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</si>
  <si>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</si>
  <si>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</si>
  <si>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</si>
  <si>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</si>
  <si>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</si>
  <si>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</si>
  <si>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</si>
  <si>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</si>
  <si>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</si>
  <si>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</si>
  <si>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</si>
  <si>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</si>
  <si>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</si>
  <si>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</si>
  <si>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</si>
  <si>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</si>
  <si>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</si>
  <si>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</si>
  <si>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</si>
  <si>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</si>
  <si>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</si>
  <si>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</si>
  <si>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</si>
  <si>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</si>
  <si>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</si>
  <si>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</si>
  <si>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</si>
  <si>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</si>
  <si>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</si>
  <si>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</si>
  <si>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</si>
  <si>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</si>
  <si>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</si>
  <si>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</si>
  <si>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</si>
  <si>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</si>
  <si>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</si>
  <si>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</si>
  <si>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</si>
  <si>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</si>
  <si>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</si>
  <si>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</si>
  <si>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</si>
  <si>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</si>
  <si>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</si>
  <si>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</si>
  <si>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</si>
  <si>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</si>
  <si>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</si>
  <si>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</si>
  <si>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</si>
  <si>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</si>
  <si>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</si>
  <si>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</si>
  <si>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</si>
  <si>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</si>
  <si>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</si>
  <si>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</si>
  <si>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</si>
  <si>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</si>
  <si>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</si>
  <si>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</si>
  <si>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</si>
  <si>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</si>
  <si>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</si>
  <si>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</si>
  <si>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</si>
  <si>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</si>
  <si>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</si>
  <si>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</si>
  <si>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</si>
  <si>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</si>
  <si>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</si>
  <si>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</si>
  <si>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</si>
  <si>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</si>
  <si>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</si>
  <si>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</si>
  <si>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</si>
  <si>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</si>
  <si>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</si>
  <si>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</si>
  <si>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</si>
  <si>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</si>
  <si>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</si>
  <si>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</si>
  <si>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</si>
  <si>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</si>
  <si>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</si>
  <si>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</si>
  <si>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</si>
  <si>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</si>
  <si>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</si>
  <si>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</si>
  <si>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</si>
  <si>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</si>
  <si>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</si>
  <si>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</si>
  <si>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</si>
  <si>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</si>
  <si>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</si>
  <si>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</si>
  <si>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</si>
  <si>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</si>
  <si>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</si>
  <si>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</si>
  <si>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</si>
  <si>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</si>
  <si>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</si>
  <si>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</si>
  <si>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</si>
  <si>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</si>
  <si>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</si>
  <si>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</si>
  <si>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</si>
  <si>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</si>
  <si>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</si>
  <si>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</si>
  <si>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</si>
  <si>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</si>
  <si>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</si>
  <si>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</si>
  <si>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</si>
  <si>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</si>
  <si>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</si>
  <si>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</si>
  <si>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</si>
  <si>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</si>
  <si>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</si>
  <si>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</si>
  <si>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</si>
  <si>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</si>
  <si>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</si>
  <si>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</si>
  <si>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</si>
  <si>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</si>
  <si>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</si>
  <si>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</si>
  <si>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</si>
  <si>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</si>
  <si>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</si>
  <si>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</si>
  <si>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</si>
  <si>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</si>
  <si>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</si>
  <si>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</si>
  <si>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</si>
  <si>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</si>
  <si>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</si>
  <si>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</si>
  <si>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</si>
  <si>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</si>
  <si>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</si>
  <si>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</si>
  <si>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</si>
  <si>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</si>
  <si>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</si>
  <si>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</si>
  <si>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</si>
  <si>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</si>
  <si>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</si>
  <si>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</si>
  <si>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</si>
  <si>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</si>
  <si>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</si>
  <si>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</si>
  <si>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</si>
  <si>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</si>
  <si>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</si>
  <si>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</si>
  <si>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</si>
  <si>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</si>
  <si>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</si>
  <si>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</si>
  <si>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</si>
  <si>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</si>
  <si>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</si>
  <si>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</si>
  <si>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</si>
  <si>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</si>
  <si>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</si>
  <si>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</si>
  <si>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</si>
  <si>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</si>
  <si>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</si>
  <si>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</si>
  <si>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</si>
  <si>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</si>
  <si>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</si>
  <si>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</si>
  <si>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</si>
  <si>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</si>
  <si>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</si>
  <si>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</si>
  <si>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</si>
  <si>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</si>
  <si>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</si>
  <si>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</si>
  <si>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</si>
  <si>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</si>
  <si>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</si>
  <si>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</si>
  <si>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</si>
  <si>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</si>
  <si>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</si>
  <si>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</si>
  <si>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</si>
  <si>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</si>
  <si>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</si>
  <si>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</si>
  <si>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</si>
  <si>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</si>
  <si>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</si>
  <si>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</si>
  <si>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</si>
  <si>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</si>
  <si>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</si>
  <si>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</si>
  <si>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</si>
  <si>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</si>
  <si>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</si>
  <si>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</si>
  <si>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</si>
  <si>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</si>
  <si>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</si>
  <si>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</si>
  <si>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</si>
  <si>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</si>
  <si>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</si>
  <si>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</si>
  <si>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</si>
  <si>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</si>
  <si>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</si>
  <si>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</si>
  <si>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</si>
  <si>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</si>
  <si>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</si>
  <si>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</si>
  <si>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</si>
  <si>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</si>
  <si>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</si>
  <si>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</si>
  <si>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</si>
  <si>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</si>
  <si>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</si>
  <si>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</si>
  <si>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</si>
  <si>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</si>
  <si>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</si>
  <si>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</si>
  <si>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</si>
  <si>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</si>
  <si>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</si>
  <si>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</si>
  <si>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</si>
  <si>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</si>
  <si>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</si>
  <si>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</si>
  <si>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</si>
  <si>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</si>
  <si>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</si>
  <si>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</si>
  <si>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</si>
  <si>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</si>
  <si>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</si>
  <si>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</si>
  <si>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</si>
  <si>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</si>
  <si>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</si>
  <si>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</si>
  <si>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</si>
  <si>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</si>
  <si>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</si>
  <si>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</si>
  <si>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</si>
  <si>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</si>
  <si>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</si>
  <si>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</si>
  <si>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</si>
  <si>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</si>
  <si>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</si>
  <si>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</si>
  <si>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</si>
  <si>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</si>
  <si>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</si>
  <si>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</si>
  <si>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</si>
  <si>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</si>
  <si>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</si>
  <si>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</si>
  <si>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</si>
  <si>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</si>
  <si>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</si>
  <si>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</si>
  <si>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</si>
  <si>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</si>
  <si>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</si>
  <si>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</si>
  <si>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</si>
  <si>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</si>
  <si>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</si>
  <si>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</si>
  <si>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</si>
  <si>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</si>
  <si>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</si>
  <si>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</si>
  <si>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</si>
  <si>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</si>
  <si>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</si>
  <si>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</si>
  <si>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</si>
  <si>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</si>
  <si>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</si>
  <si>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</si>
  <si>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</si>
  <si>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</si>
  <si>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</si>
  <si>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</si>
  <si>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</si>
  <si>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</si>
  <si>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</si>
  <si>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</si>
  <si>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</si>
  <si>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</si>
  <si>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</si>
  <si>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</si>
  <si>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</si>
  <si>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</si>
  <si>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</si>
  <si>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</si>
  <si>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</si>
  <si>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</si>
  <si>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</si>
  <si>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</si>
  <si>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</si>
  <si>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</si>
  <si>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</si>
  <si>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</si>
  <si>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</si>
  <si>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</si>
  <si>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</si>
  <si>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</si>
  <si>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</si>
  <si>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</si>
  <si>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</si>
  <si>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</si>
  <si>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</si>
  <si>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</si>
  <si>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</si>
  <si>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</si>
  <si>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</si>
  <si>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</si>
  <si>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</si>
  <si>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</si>
  <si>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</si>
  <si>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</si>
  <si>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</si>
  <si>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</si>
  <si>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</si>
  <si>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</si>
  <si>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</si>
  <si>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</si>
  <si>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</si>
  <si>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</si>
  <si>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</si>
  <si>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</si>
  <si>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</si>
  <si>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</si>
  <si>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</si>
  <si>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</si>
  <si>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</si>
  <si>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</si>
  <si>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</si>
  <si>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</si>
  <si>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</si>
  <si>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</si>
  <si>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</si>
  <si>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</si>
  <si>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</si>
  <si>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</si>
  <si>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</si>
  <si>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</si>
  <si>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</si>
  <si>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</si>
  <si>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</si>
  <si>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</si>
  <si>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</si>
  <si>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</si>
  <si>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</si>
  <si>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</si>
  <si>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</si>
  <si>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</si>
  <si>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</si>
  <si>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</si>
  <si>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</si>
  <si>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</si>
  <si>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</si>
  <si>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</si>
  <si>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</si>
  <si>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</si>
  <si>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</si>
  <si>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</si>
  <si>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</si>
  <si>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</si>
  <si>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</si>
  <si>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</si>
  <si>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</si>
  <si>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</si>
  <si>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</si>
  <si>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</si>
  <si>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</si>
  <si>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</si>
  <si>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</si>
  <si>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</si>
  <si>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</si>
  <si>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</si>
  <si>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</si>
  <si>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</si>
  <si>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</si>
  <si>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</si>
  <si>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</si>
  <si>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</si>
  <si>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</si>
  <si>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</si>
  <si>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</si>
  <si>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</si>
  <si>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</si>
  <si>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</si>
  <si>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</si>
  <si>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</si>
  <si>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</si>
  <si>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</si>
  <si>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</si>
  <si>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</si>
  <si>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</si>
  <si>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</si>
  <si>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</si>
  <si>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</si>
  <si>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</si>
  <si>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</si>
  <si>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</si>
  <si>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</si>
  <si>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</si>
  <si>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</si>
  <si>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</si>
  <si>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</si>
  <si>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</si>
  <si>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</si>
  <si>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</si>
  <si>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</si>
  <si>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</si>
  <si>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</si>
  <si>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</si>
  <si>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</si>
  <si>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</si>
  <si>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</si>
  <si>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</si>
  <si>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</si>
  <si>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</si>
  <si>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</si>
  <si>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</si>
  <si>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</si>
  <si>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</si>
  <si>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</si>
  <si>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</si>
  <si>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</si>
  <si>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</si>
  <si>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</si>
  <si>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</si>
  <si>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</si>
  <si>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</si>
  <si>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</si>
  <si>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</si>
  <si>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</si>
  <si>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</si>
  <si>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</si>
  <si>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</si>
  <si>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</si>
  <si>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</si>
  <si>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</si>
  <si>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</si>
  <si>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</si>
  <si>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</si>
  <si>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</si>
  <si>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</si>
  <si>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</si>
  <si>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</si>
  <si>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</si>
  <si>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</si>
  <si>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</si>
  <si>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</si>
  <si>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</si>
  <si>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</si>
  <si>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</si>
  <si>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</si>
  <si>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</si>
  <si>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</si>
  <si>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</si>
  <si>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</si>
  <si>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</si>
  <si>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</si>
  <si>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</si>
  <si>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</si>
  <si>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</si>
  <si>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</si>
  <si>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</si>
  <si>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</si>
  <si>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</si>
  <si>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</si>
  <si>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</si>
  <si>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</si>
  <si>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</si>
  <si>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</si>
  <si>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</si>
  <si>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</si>
  <si>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</si>
  <si>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</si>
  <si>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</si>
  <si>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</si>
  <si>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</si>
  <si>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</si>
  <si>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</si>
  <si>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</si>
  <si>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</si>
  <si>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</si>
  <si>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</si>
  <si>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</si>
  <si>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</si>
  <si>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</si>
  <si>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</si>
  <si>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</si>
  <si>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</si>
  <si>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</si>
  <si>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</si>
  <si>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</si>
  <si>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</si>
  <si>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</si>
  <si>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</si>
  <si>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</si>
  <si>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</si>
  <si>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</si>
  <si>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</si>
  <si>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</si>
  <si>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</si>
  <si>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</si>
  <si>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</si>
  <si>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</si>
  <si>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</si>
  <si>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</si>
  <si>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</si>
  <si>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</si>
  <si>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</si>
  <si>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</si>
  <si>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</si>
  <si>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</si>
  <si>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</si>
  <si>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</si>
  <si>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</si>
  <si>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</si>
  <si>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</si>
  <si>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</si>
  <si>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</si>
  <si>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</si>
  <si>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</si>
  <si>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</si>
  <si>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</si>
  <si>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</si>
  <si>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</si>
  <si>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</si>
  <si>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</si>
  <si>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</si>
  <si>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</si>
  <si>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</si>
  <si>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</si>
  <si>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</si>
  <si>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</si>
  <si>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</si>
  <si>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</si>
  <si>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</si>
  <si>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</si>
  <si>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</si>
  <si>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</si>
  <si>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</si>
  <si>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</si>
  <si>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</si>
  <si>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</si>
  <si>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</si>
  <si>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</si>
  <si>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</si>
  <si>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</si>
  <si>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</si>
  <si>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</si>
  <si>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</si>
  <si>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</si>
  <si>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</si>
  <si>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</si>
  <si>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</si>
  <si>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</si>
  <si>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</si>
  <si>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</si>
  <si>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</si>
  <si>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</si>
  <si>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</si>
  <si>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</si>
  <si>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</si>
  <si>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</si>
  <si>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</si>
  <si>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</si>
  <si>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</si>
  <si>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</si>
  <si>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</si>
  <si>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</si>
  <si>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</si>
  <si>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</si>
  <si>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</si>
  <si>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</si>
  <si>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</si>
  <si>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</si>
  <si>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</si>
  <si>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</si>
  <si>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</si>
  <si>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</si>
  <si>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</si>
  <si>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</si>
  <si>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</si>
  <si>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</si>
  <si>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</si>
  <si>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</si>
  <si>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</si>
  <si>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</si>
  <si>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</si>
  <si>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</si>
  <si>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</si>
  <si>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</si>
  <si>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</si>
  <si>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</si>
  <si>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</si>
  <si>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</si>
  <si>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</si>
  <si>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</si>
  <si>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</si>
  <si>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</si>
  <si>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</si>
  <si>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</si>
  <si>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</si>
  <si>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</si>
  <si>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</si>
  <si>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</si>
  <si>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</si>
  <si>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</si>
  <si>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</si>
  <si>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</si>
  <si>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</si>
  <si>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</si>
  <si>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</si>
  <si>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</si>
  <si>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</si>
  <si>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</si>
  <si>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</si>
  <si>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</si>
  <si>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</si>
  <si>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</si>
  <si>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</si>
  <si>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</si>
  <si>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</si>
  <si>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</si>
  <si>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</si>
  <si>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</si>
  <si>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</si>
  <si>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</si>
  <si>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</si>
  <si>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</si>
  <si>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</si>
  <si>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</si>
  <si>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</si>
  <si>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</si>
  <si>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</si>
  <si>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</si>
  <si>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</si>
  <si>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</si>
  <si>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</si>
  <si>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</si>
  <si>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</si>
  <si>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</si>
  <si>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</si>
  <si>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</si>
  <si>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</si>
  <si>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</si>
  <si>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</si>
  <si>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</si>
  <si>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</si>
  <si>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</si>
  <si>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</si>
  <si>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</si>
  <si>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</si>
  <si>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</si>
  <si>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</si>
  <si>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</si>
  <si>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</si>
  <si>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</si>
  <si>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</si>
  <si>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</si>
  <si>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</si>
  <si>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</si>
  <si>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</si>
  <si>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</si>
  <si>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</si>
  <si>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</si>
  <si>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</si>
  <si>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</si>
  <si>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</si>
  <si>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</si>
  <si>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</si>
  <si>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</si>
  <si>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</si>
  <si>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</si>
  <si>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</si>
  <si>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</si>
  <si>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</si>
  <si>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</si>
  <si>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</si>
  <si>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</si>
  <si>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</si>
  <si>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</si>
  <si>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</si>
  <si>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</si>
  <si>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</si>
  <si>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</si>
  <si>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</si>
  <si>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</si>
  <si>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</si>
  <si>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</si>
  <si>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</si>
  <si>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</si>
  <si>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</si>
  <si>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</si>
  <si>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</si>
  <si>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</si>
  <si>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</si>
  <si>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</si>
  <si>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</si>
  <si>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</si>
  <si>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</si>
  <si>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</si>
  <si>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</si>
  <si>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</si>
  <si>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</si>
  <si>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</si>
  <si>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</si>
  <si>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</si>
  <si>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</si>
  <si>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</si>
  <si>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</si>
  <si>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</si>
  <si>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</si>
  <si>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</si>
  <si>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</si>
  <si>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</si>
  <si>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</si>
  <si>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</si>
  <si>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</si>
  <si>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</si>
  <si>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</si>
  <si>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</si>
  <si>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</si>
  <si>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</si>
  <si>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</si>
  <si>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</si>
  <si>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</si>
  <si>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</si>
  <si>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</si>
  <si>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</si>
  <si>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</si>
  <si>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</si>
  <si>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</si>
  <si>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</si>
  <si>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</si>
  <si>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</si>
  <si>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</si>
  <si>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</si>
  <si>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</si>
  <si>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</si>
  <si>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</si>
  <si>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</si>
  <si>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</si>
  <si>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</si>
  <si>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</si>
  <si>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</si>
  <si>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</si>
  <si>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</si>
  <si>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</si>
  <si>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</si>
  <si>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</si>
  <si>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</si>
  <si>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</si>
  <si>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</si>
  <si>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</si>
  <si>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</si>
  <si>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</si>
  <si>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</si>
  <si>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</si>
  <si>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</si>
  <si>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</si>
  <si>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</si>
  <si>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</si>
  <si>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</si>
  <si>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</si>
  <si>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</si>
  <si>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</si>
  <si>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</si>
  <si>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</si>
  <si>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</si>
  <si>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</si>
  <si>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</si>
  <si>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</si>
  <si>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</si>
  <si>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</si>
  <si>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</si>
  <si>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</si>
  <si>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</si>
  <si>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</si>
  <si>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</si>
  <si>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</si>
  <si>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</si>
  <si>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</si>
  <si>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</si>
  <si>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</si>
  <si>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</si>
  <si>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</si>
  <si>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</si>
  <si>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</si>
  <si>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</si>
  <si>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</si>
  <si>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</si>
  <si>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</si>
  <si>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</si>
  <si>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</si>
  <si>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</si>
  <si>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</si>
  <si>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</si>
  <si>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</si>
  <si>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</si>
  <si>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</si>
  <si>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</si>
  <si>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</si>
  <si>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</si>
  <si>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</si>
  <si>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</si>
  <si>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</si>
  <si>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</si>
  <si>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</si>
  <si>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</si>
  <si>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</si>
  <si>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</si>
  <si>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</si>
  <si>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</si>
  <si>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</si>
  <si>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</si>
  <si>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</si>
  <si>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</si>
  <si>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</si>
  <si>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</si>
  <si>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</si>
  <si>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</si>
  <si>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</si>
  <si>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</si>
  <si>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</si>
  <si>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</si>
  <si>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</si>
  <si>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</si>
  <si>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</si>
  <si>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</si>
  <si>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</si>
  <si>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</si>
  <si>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</si>
  <si>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</si>
  <si>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</si>
  <si>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</si>
  <si>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</si>
  <si>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</si>
  <si>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</si>
  <si>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</si>
  <si>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</si>
  <si>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</si>
  <si>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</si>
  <si>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</si>
  <si>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</si>
  <si>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</si>
  <si>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</si>
  <si>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</si>
  <si>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</si>
  <si>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</si>
  <si>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</si>
  <si>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</si>
  <si>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</si>
  <si>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</si>
  <si>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</si>
  <si>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</si>
  <si>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</si>
  <si>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</si>
  <si>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</si>
  <si>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</si>
  <si>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</si>
  <si>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</si>
  <si>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</si>
  <si>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</si>
  <si>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</si>
  <si>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</si>
  <si>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</si>
  <si>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</si>
  <si>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</si>
  <si>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</si>
  <si>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</si>
  <si>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</si>
  <si>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</si>
  <si>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</si>
  <si>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</si>
  <si>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</si>
  <si>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</si>
  <si>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</si>
  <si>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</si>
  <si>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</si>
  <si>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</si>
  <si>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</si>
  <si>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</si>
  <si>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</si>
  <si>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</si>
  <si>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</si>
  <si>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</si>
  <si>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</si>
  <si>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</si>
  <si>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</si>
  <si>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</si>
  <si>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</si>
  <si>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</si>
  <si>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</si>
  <si>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</si>
  <si>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</si>
  <si>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</si>
  <si>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</si>
  <si>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</si>
  <si>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</si>
  <si>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</si>
  <si>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</si>
  <si>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</si>
  <si>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</si>
  <si>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</si>
  <si>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</si>
  <si>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</si>
  <si>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</si>
  <si>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</si>
  <si>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</si>
  <si>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</si>
  <si>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</si>
  <si>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</si>
  <si>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</si>
  <si>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</si>
  <si>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</si>
  <si>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</si>
  <si>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</si>
  <si>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</si>
  <si>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</si>
  <si>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</si>
  <si>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</si>
  <si>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</si>
  <si>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</si>
  <si>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</si>
  <si>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</si>
  <si>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</si>
  <si>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</si>
  <si>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</si>
  <si>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</si>
  <si>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</si>
  <si>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</si>
  <si>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</si>
  <si>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</si>
  <si>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</si>
  <si>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</si>
  <si>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</si>
  <si>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</si>
  <si>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</si>
  <si>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</si>
  <si>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</si>
  <si>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</si>
  <si>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</si>
  <si>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</si>
  <si>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</si>
  <si>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</si>
  <si>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</si>
  <si>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</si>
  <si>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</si>
  <si>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</si>
  <si>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</si>
  <si>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</si>
  <si>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</si>
  <si>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</si>
  <si>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</si>
  <si>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</si>
  <si>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</si>
  <si>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</si>
  <si>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</si>
  <si>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</si>
  <si>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</si>
  <si>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</si>
  <si>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</si>
  <si>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</si>
  <si>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</si>
  <si>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</si>
  <si>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</si>
  <si>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</si>
  <si>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</si>
  <si>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</si>
  <si>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</si>
  <si>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</si>
  <si>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</si>
  <si>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</si>
  <si>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</si>
  <si>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</si>
  <si>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</si>
  <si>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</si>
  <si>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</si>
  <si>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</si>
  <si>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</si>
  <si>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</si>
  <si>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</si>
  <si>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</si>
  <si>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</si>
  <si>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</si>
  <si>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</si>
  <si>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</si>
  <si>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</si>
  <si>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</si>
  <si>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</si>
  <si>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</si>
  <si>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</si>
  <si>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</si>
  <si>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</si>
  <si>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</si>
  <si>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</si>
  <si>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</si>
  <si>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</si>
  <si>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</si>
  <si>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</si>
  <si>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</si>
  <si>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</si>
  <si>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</si>
  <si>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</si>
  <si>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</si>
  <si>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</si>
  <si>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</si>
  <si>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</si>
  <si>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</si>
  <si>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</si>
  <si>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</si>
  <si>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</si>
  <si>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</si>
  <si>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</si>
  <si>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</si>
  <si>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</si>
  <si>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</si>
  <si>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</si>
  <si>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</si>
  <si>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</si>
  <si>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</si>
  <si>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</si>
  <si>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</si>
  <si>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</si>
  <si>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</si>
  <si>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</si>
  <si>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</si>
  <si>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</si>
  <si>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</si>
  <si>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</si>
  <si>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</si>
  <si>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</si>
  <si>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</si>
  <si>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</si>
  <si>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</si>
  <si>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</si>
  <si>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</si>
  <si>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</si>
  <si>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</si>
  <si>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</si>
  <si>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</si>
  <si>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</si>
  <si>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</si>
  <si>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</si>
  <si>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</si>
  <si>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</si>
  <si>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</si>
  <si>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</si>
  <si>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</si>
  <si>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</si>
  <si>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</si>
  <si>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</si>
  <si>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</si>
  <si>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</si>
  <si>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</si>
  <si>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</si>
  <si>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</si>
  <si>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</si>
  <si>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</si>
  <si>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</si>
  <si>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</si>
  <si>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</si>
  <si>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</si>
  <si>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</si>
  <si>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</si>
  <si>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</si>
  <si>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</si>
  <si>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</si>
  <si>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</si>
  <si>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</si>
  <si>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</si>
  <si>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</si>
  <si>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</si>
  <si>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</si>
  <si>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</si>
  <si>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</si>
  <si>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</si>
  <si>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</si>
  <si>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</si>
  <si>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</si>
  <si>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</si>
  <si>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</si>
  <si>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</si>
  <si>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</si>
  <si>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</si>
  <si>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</si>
  <si>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</si>
  <si>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</si>
  <si>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</si>
  <si>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</si>
  <si>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</si>
  <si>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</si>
  <si>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</si>
  <si>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</si>
  <si>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</si>
  <si>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</si>
  <si>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</si>
  <si>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</si>
  <si>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</si>
  <si>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</si>
  <si>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</si>
  <si>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</si>
  <si>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</si>
  <si>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</si>
  <si>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</si>
  <si>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</si>
  <si>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</si>
  <si>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</si>
  <si>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</si>
  <si>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</si>
  <si>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</si>
  <si>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</si>
  <si>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</si>
  <si>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</si>
  <si>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</si>
  <si>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</si>
  <si>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</si>
  <si>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</si>
  <si>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</si>
  <si>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</si>
  <si>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</si>
  <si>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</si>
  <si>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</si>
  <si>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</si>
  <si>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</si>
  <si>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</si>
  <si>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</si>
  <si>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</si>
  <si>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</si>
  <si>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</si>
  <si>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</si>
  <si>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</si>
  <si>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</si>
  <si>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</si>
  <si>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</si>
  <si>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</si>
  <si>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</si>
  <si>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</si>
  <si>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</si>
  <si>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</si>
  <si>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</si>
  <si>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</si>
  <si>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</si>
  <si>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</si>
  <si>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</si>
  <si>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</si>
  <si>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</si>
  <si>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</si>
  <si>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</si>
  <si>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</si>
  <si>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</si>
  <si>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</si>
  <si>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</si>
  <si>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</si>
  <si>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</si>
  <si>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</si>
  <si>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</si>
  <si>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</si>
  <si>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</si>
  <si>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</si>
  <si>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</si>
  <si>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</si>
  <si>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</si>
  <si>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</si>
  <si>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</si>
  <si>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</si>
  <si>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</si>
  <si>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</si>
  <si>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</si>
  <si>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</si>
  <si>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</si>
  <si>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</si>
  <si>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</si>
  <si>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</si>
  <si>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</si>
  <si>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</si>
  <si>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</si>
  <si>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</si>
  <si>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</si>
  <si>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</si>
  <si>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</si>
  <si>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</si>
  <si>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</si>
  <si>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</si>
  <si>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</si>
  <si>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</si>
  <si>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</si>
  <si>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</si>
  <si>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</si>
  <si>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</si>
  <si>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</si>
  <si>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</si>
  <si>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</si>
  <si>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</si>
  <si>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</si>
  <si>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</si>
  <si>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</si>
  <si>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</si>
  <si>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</si>
  <si>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</si>
  <si>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</si>
  <si>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</si>
  <si>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</si>
  <si>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</si>
  <si>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</si>
  <si>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</si>
  <si>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</si>
  <si>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</si>
  <si>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</si>
  <si>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</si>
  <si>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</si>
  <si>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</si>
  <si>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</si>
  <si>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</si>
  <si>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</si>
  <si>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</si>
  <si>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</si>
  <si>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</si>
  <si>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</si>
  <si>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</si>
  <si>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</si>
  <si>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</si>
  <si>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</si>
  <si>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</si>
  <si>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</si>
  <si>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</si>
  <si>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</si>
  <si>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</si>
  <si>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</si>
  <si>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</si>
  <si>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</si>
  <si>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</si>
  <si>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</si>
  <si>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</si>
  <si>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</si>
  <si>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</si>
  <si>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</si>
  <si>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</si>
  <si>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</si>
  <si>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</si>
  <si>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</si>
  <si>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</si>
  <si>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</si>
  <si>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</si>
  <si>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</si>
  <si>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</si>
  <si>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</si>
  <si>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</si>
  <si>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</si>
  <si>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</si>
  <si>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</si>
  <si>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</si>
  <si>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</si>
  <si>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</si>
  <si>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</si>
  <si>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</si>
  <si>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</si>
  <si>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</si>
  <si>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</si>
  <si>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</si>
  <si>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</si>
  <si>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</si>
  <si>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</si>
  <si>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</si>
  <si>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</si>
  <si>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</si>
  <si>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</si>
  <si>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</si>
  <si>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</si>
  <si>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</si>
  <si>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</si>
  <si>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</si>
  <si>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</si>
  <si>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</si>
  <si>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</si>
  <si>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</si>
  <si>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</si>
  <si>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</si>
  <si>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</si>
  <si>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</si>
  <si>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</si>
  <si>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</si>
  <si>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</si>
  <si>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</si>
  <si>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</si>
  <si>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</si>
  <si>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</si>
  <si>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</si>
  <si>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</si>
  <si>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</si>
  <si>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</si>
  <si>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</si>
  <si>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</si>
  <si>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</si>
  <si>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</si>
  <si>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</si>
  <si>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</si>
  <si>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</si>
  <si>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</si>
  <si>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</si>
  <si>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</si>
  <si>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</si>
  <si>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</si>
  <si>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</si>
  <si>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</si>
  <si>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</si>
  <si>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</si>
  <si>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</si>
  <si>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</si>
  <si>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</si>
  <si>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</si>
  <si>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</si>
  <si>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</si>
  <si>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</si>
  <si>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</si>
  <si>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</si>
  <si>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</si>
  <si>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</si>
  <si>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</si>
  <si>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</si>
  <si>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</si>
  <si>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</si>
  <si>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</si>
  <si>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</si>
  <si>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</si>
  <si>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</si>
  <si>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</si>
  <si>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</si>
  <si>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</si>
  <si>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</si>
  <si>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</si>
  <si>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</si>
  <si>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</si>
  <si>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</si>
  <si>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</si>
  <si>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</si>
  <si>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</si>
  <si>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</si>
  <si>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</si>
  <si>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</si>
  <si>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</si>
  <si>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</si>
  <si>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</si>
  <si>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</si>
  <si>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</si>
  <si>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</si>
  <si>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</si>
  <si>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</si>
  <si>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</si>
  <si>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</si>
  <si>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</si>
  <si>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</si>
  <si>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</si>
  <si>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</si>
  <si>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</si>
  <si>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</si>
  <si>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</si>
  <si>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</si>
  <si>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</si>
  <si>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</si>
  <si>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</si>
  <si>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</si>
  <si>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</si>
  <si>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</si>
  <si>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</si>
  <si>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</si>
  <si>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</si>
  <si>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</si>
  <si>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</si>
  <si>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</si>
  <si>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</si>
  <si>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</si>
  <si>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</si>
  <si>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</si>
  <si>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</si>
  <si>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</si>
  <si>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</si>
  <si>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</si>
  <si>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</si>
  <si>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</si>
  <si>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</si>
  <si>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</si>
  <si>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</si>
  <si>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</si>
  <si>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</si>
  <si>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</si>
  <si>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</si>
  <si>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</si>
  <si>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</si>
  <si>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</si>
  <si>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</si>
  <si>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</si>
  <si>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</si>
  <si>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</si>
  <si>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</si>
  <si>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</si>
  <si>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</si>
  <si>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</si>
  <si>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</si>
  <si>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</si>
  <si>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</si>
  <si>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</si>
  <si>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</si>
  <si>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</si>
  <si>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</si>
  <si>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</si>
  <si>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</si>
  <si>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</si>
  <si>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</si>
  <si>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</si>
  <si>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</si>
  <si>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</si>
  <si>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</si>
  <si>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</si>
  <si>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</si>
  <si>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</si>
  <si>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</si>
  <si>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</si>
  <si>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</si>
  <si>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</si>
  <si>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</si>
  <si>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</si>
  <si>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</si>
  <si>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</si>
  <si>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</si>
  <si>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</si>
  <si>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</si>
  <si>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</si>
  <si>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</si>
  <si>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</si>
  <si>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</si>
  <si>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</si>
  <si>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</si>
  <si>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</si>
  <si>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</si>
  <si>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</si>
  <si>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</si>
  <si>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</si>
  <si>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</si>
  <si>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</si>
  <si>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</si>
  <si>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</si>
  <si>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</si>
  <si>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</si>
  <si>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</si>
  <si>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</si>
  <si>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</si>
  <si>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</si>
  <si>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</si>
  <si>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</si>
  <si>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</si>
  <si>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</si>
  <si>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</si>
  <si>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</si>
  <si>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</si>
  <si>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</si>
  <si>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</si>
  <si>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</si>
  <si>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</si>
  <si>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</si>
  <si>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</si>
  <si>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</si>
  <si>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</si>
  <si>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</si>
  <si>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</si>
  <si>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</si>
  <si>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</si>
  <si>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</si>
  <si>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</si>
  <si>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</si>
  <si>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</si>
  <si>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</si>
  <si>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</si>
  <si>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</si>
  <si>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</si>
  <si>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</si>
  <si>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</si>
  <si>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</si>
  <si>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</si>
  <si>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</si>
  <si>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</si>
  <si>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</si>
  <si>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</si>
  <si>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</si>
  <si>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</si>
  <si>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</si>
  <si>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</si>
  <si>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</si>
  <si>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</si>
  <si>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</si>
  <si>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</si>
  <si>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</si>
  <si>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</si>
  <si>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</si>
  <si>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</si>
  <si>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</si>
  <si>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</si>
  <si>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</si>
  <si>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</si>
  <si>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</si>
  <si>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</si>
  <si>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</si>
  <si>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</si>
  <si>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</si>
  <si>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</si>
  <si>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</si>
  <si>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</si>
  <si>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</si>
  <si>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</si>
  <si>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</si>
  <si>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</si>
  <si>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</si>
  <si>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</si>
  <si>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</si>
  <si>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</si>
  <si>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</si>
  <si>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</si>
  <si>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</si>
  <si>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</si>
  <si>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</si>
  <si>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</si>
  <si>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</si>
  <si>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</si>
  <si>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</si>
  <si>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</si>
  <si>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</si>
  <si>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</si>
  <si>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</si>
  <si>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</si>
  <si>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</si>
  <si>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</si>
  <si>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</si>
  <si>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</si>
  <si>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</si>
  <si>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</si>
  <si>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</si>
  <si>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</si>
  <si>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</si>
  <si>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</si>
  <si>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</si>
  <si>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</si>
  <si>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</si>
  <si>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</si>
  <si>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</si>
  <si>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</si>
  <si>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</si>
  <si>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</si>
  <si>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</si>
  <si>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</si>
  <si>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</si>
  <si>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</si>
  <si>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</si>
  <si>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</si>
  <si>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</si>
  <si>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</si>
  <si>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</si>
  <si>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</si>
  <si>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</si>
  <si>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</si>
  <si>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</si>
  <si>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</si>
  <si>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</si>
  <si>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</si>
  <si>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</si>
  <si>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</si>
  <si>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</si>
  <si>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</si>
  <si>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</si>
  <si>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</si>
  <si>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</si>
  <si>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</si>
  <si>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</si>
  <si>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</si>
  <si>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</si>
  <si>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</si>
  <si>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</si>
  <si>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</si>
  <si>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</si>
  <si>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</si>
  <si>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</si>
  <si>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</si>
  <si>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</si>
  <si>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</si>
  <si>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</si>
  <si>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</si>
  <si>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</si>
  <si>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</si>
  <si>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</si>
  <si>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</si>
  <si>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</si>
  <si>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</si>
  <si>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</si>
  <si>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</si>
  <si>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</si>
  <si>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</si>
  <si>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</si>
  <si>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</si>
  <si>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</si>
  <si>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</si>
  <si>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</si>
  <si>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</si>
  <si>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</si>
  <si>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</si>
  <si>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</si>
  <si>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</si>
  <si>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</si>
  <si>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</si>
  <si>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</si>
  <si>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</si>
  <si>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</si>
  <si>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</si>
  <si>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</si>
  <si>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</si>
  <si>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</si>
  <si>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</si>
  <si>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</si>
  <si>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</si>
  <si>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</si>
  <si>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</si>
  <si>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</si>
  <si>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</si>
  <si>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</si>
  <si>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</si>
  <si>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</si>
  <si>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</si>
  <si>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</si>
  <si>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</si>
  <si>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</si>
  <si>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</si>
  <si>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</si>
  <si>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</si>
  <si>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</si>
  <si>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</si>
  <si>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</si>
  <si>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</si>
  <si>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</si>
  <si>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</si>
  <si>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</si>
  <si>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</si>
  <si>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</si>
  <si>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</si>
  <si>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</si>
  <si>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</si>
  <si>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</si>
  <si>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</si>
  <si>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</si>
  <si>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</si>
  <si>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</si>
  <si>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</si>
  <si>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</si>
  <si>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</si>
  <si>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</si>
  <si>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</si>
  <si>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</si>
  <si>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</si>
  <si>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</si>
  <si>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</si>
  <si>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</si>
  <si>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</si>
  <si>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</si>
  <si>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</si>
  <si>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</si>
  <si>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</si>
  <si>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</si>
  <si>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</si>
  <si>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</si>
  <si>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</si>
  <si>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</si>
  <si>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</si>
  <si>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</si>
  <si>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</si>
  <si>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</si>
  <si>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</si>
  <si>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</si>
  <si>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</si>
  <si>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</si>
  <si>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</si>
  <si>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</si>
  <si>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</si>
  <si>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</si>
  <si>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</si>
  <si>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</si>
  <si>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</si>
  <si>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</si>
  <si>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</si>
  <si>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</si>
  <si>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</si>
  <si>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</si>
  <si>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</si>
  <si>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</si>
  <si>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</si>
  <si>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</si>
  <si>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</si>
  <si>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</si>
  <si>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</si>
  <si>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</si>
  <si>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</si>
  <si>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</si>
  <si>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</si>
  <si>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</si>
  <si>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</si>
  <si>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</si>
  <si>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</si>
  <si>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</si>
  <si>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</si>
  <si>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</si>
  <si>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</si>
  <si>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</si>
  <si>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</si>
  <si>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</si>
  <si>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</si>
  <si>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</si>
  <si>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</si>
  <si>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</si>
  <si>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</si>
  <si>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</si>
  <si>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</si>
  <si>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</si>
  <si>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</si>
  <si>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</si>
  <si>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</si>
  <si>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</si>
  <si>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</si>
  <si>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</si>
  <si>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</si>
  <si>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</si>
  <si>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</si>
  <si>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</si>
  <si>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</si>
  <si>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</si>
  <si>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</si>
  <si>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</si>
  <si>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</si>
  <si>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</si>
  <si>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</si>
  <si>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</si>
  <si>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</si>
  <si>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</si>
  <si>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</si>
  <si>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</si>
  <si>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</si>
  <si>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</si>
  <si>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</si>
  <si>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</si>
  <si>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</si>
  <si>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</si>
  <si>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</si>
  <si>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</si>
  <si>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</si>
  <si>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</si>
  <si>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</si>
  <si>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</si>
  <si>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</si>
  <si>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</si>
  <si>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</si>
  <si>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</si>
  <si>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</si>
  <si>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</si>
  <si>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</si>
  <si>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</si>
  <si>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</si>
  <si>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</si>
  <si>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</si>
  <si>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</si>
  <si>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</si>
  <si>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</si>
  <si>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</si>
  <si>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</si>
  <si>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</si>
  <si>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</si>
  <si>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</si>
  <si>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</si>
  <si>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</si>
  <si>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</si>
  <si>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</si>
  <si>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</si>
  <si>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</si>
  <si>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</si>
  <si>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</si>
  <si>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</si>
  <si>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</si>
  <si>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</si>
  <si>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</si>
  <si>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</si>
  <si>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</si>
  <si>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</si>
  <si>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</si>
  <si>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</si>
  <si>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</si>
  <si>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</si>
  <si>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</si>
  <si>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</si>
  <si>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</si>
  <si>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</si>
  <si>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</si>
  <si>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</si>
  <si>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</si>
  <si>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</si>
  <si>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</si>
  <si>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</si>
  <si>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</si>
  <si>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</si>
  <si>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</si>
  <si>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</si>
  <si>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</si>
  <si>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</si>
  <si>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</si>
  <si>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</si>
  <si>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</si>
  <si>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</si>
  <si>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</si>
  <si>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</si>
  <si>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</si>
  <si>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</si>
  <si>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</si>
  <si>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</si>
  <si>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</si>
  <si>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</si>
  <si>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</si>
  <si>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</si>
  <si>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</si>
  <si>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</si>
  <si>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</si>
  <si>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</si>
  <si>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</si>
  <si>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</si>
  <si>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</si>
  <si>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</si>
  <si>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</si>
  <si>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</si>
  <si>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</si>
  <si>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</si>
  <si>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</si>
  <si>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</si>
  <si>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</si>
  <si>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</si>
  <si>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</si>
  <si>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</si>
  <si>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</si>
  <si>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</si>
  <si>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</si>
  <si>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</si>
  <si>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</si>
  <si>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</si>
  <si>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</si>
  <si>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</si>
  <si>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</si>
  <si>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</si>
  <si>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</si>
  <si>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</si>
  <si>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</si>
  <si>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</si>
  <si>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</si>
  <si>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</si>
  <si>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</si>
  <si>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</si>
  <si>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</si>
  <si>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</si>
  <si>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</si>
  <si>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</si>
  <si>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</si>
  <si>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</si>
  <si>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</si>
  <si>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</si>
  <si>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</si>
  <si>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</si>
  <si>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</si>
  <si>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</si>
  <si>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</si>
  <si>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</si>
  <si>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</si>
  <si>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</si>
  <si>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</si>
  <si>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</si>
  <si>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</si>
  <si>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</si>
  <si>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</si>
  <si>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</si>
  <si>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</si>
  <si>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</si>
  <si>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</si>
  <si>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</si>
  <si>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</si>
  <si>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</si>
  <si>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</si>
  <si>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</si>
  <si>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</si>
  <si>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</si>
  <si>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</si>
  <si>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</si>
  <si>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</si>
  <si>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</si>
  <si>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</si>
  <si>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</si>
  <si>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</si>
  <si>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</si>
  <si>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</si>
  <si>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</si>
  <si>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</si>
  <si>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</si>
  <si>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</si>
  <si>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</si>
  <si>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</si>
  <si>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</si>
  <si>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</si>
  <si>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</si>
  <si>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</si>
  <si>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</si>
  <si>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</si>
  <si>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</si>
  <si>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</si>
  <si>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</si>
  <si>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</si>
  <si>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</si>
  <si>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</si>
  <si>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</si>
  <si>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</si>
  <si>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</si>
  <si>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</si>
  <si>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</si>
  <si>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</si>
  <si>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</si>
  <si>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</si>
  <si>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</si>
  <si>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</si>
  <si>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</si>
  <si>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</si>
  <si>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</si>
  <si>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</si>
  <si>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</si>
  <si>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</si>
  <si>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</si>
  <si>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</si>
  <si>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</si>
  <si>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</si>
  <si>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</si>
  <si>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</si>
  <si>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</si>
  <si>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</si>
  <si>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</si>
  <si>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</si>
  <si>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</si>
  <si>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</si>
  <si>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</si>
  <si>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</si>
  <si>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</si>
  <si>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</si>
  <si>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</si>
  <si>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</si>
  <si>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</si>
  <si>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</si>
  <si>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</si>
  <si>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</si>
  <si>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</si>
  <si>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</si>
  <si>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</si>
  <si>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</si>
  <si>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</si>
  <si>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</si>
  <si>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</si>
  <si>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</si>
  <si>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</si>
  <si>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</si>
  <si>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</si>
  <si>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</si>
  <si>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</si>
  <si>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</si>
  <si>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</si>
  <si>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</si>
  <si>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</si>
  <si>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</si>
  <si>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</si>
  <si>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</si>
  <si>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</si>
  <si>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</si>
  <si>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</si>
  <si>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</si>
  <si>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</si>
  <si>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</si>
  <si>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</si>
  <si>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</si>
  <si>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</si>
  <si>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</si>
  <si>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</si>
  <si>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</si>
  <si>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</si>
  <si>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</si>
  <si>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</si>
  <si>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</si>
  <si>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</si>
  <si>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</si>
  <si>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</si>
  <si>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</si>
  <si>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</si>
  <si>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</si>
  <si>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</si>
  <si>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</si>
  <si>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</si>
  <si>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</si>
  <si>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</si>
  <si>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</si>
  <si>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</si>
  <si>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</si>
  <si>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</si>
  <si>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</si>
  <si>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</si>
  <si>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</si>
  <si>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</si>
  <si>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</si>
  <si>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</si>
  <si>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</si>
  <si>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</si>
  <si>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</si>
  <si>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</si>
  <si>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</si>
  <si>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</si>
  <si>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</si>
  <si>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</si>
  <si>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</si>
  <si>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</si>
  <si>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</si>
  <si>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</si>
  <si>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</si>
  <si>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</si>
  <si>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</si>
  <si>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</si>
  <si>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</si>
  <si>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</si>
  <si>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</si>
  <si>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</si>
  <si>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</si>
  <si>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</si>
  <si>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</si>
  <si>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</si>
  <si>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</si>
  <si>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</si>
  <si>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</si>
  <si>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</si>
  <si>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</si>
  <si>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</si>
  <si>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</si>
  <si>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</si>
  <si>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</si>
  <si>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</si>
  <si>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</si>
  <si>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</si>
  <si>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</si>
  <si>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</si>
  <si>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</si>
  <si>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</si>
  <si>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</si>
  <si>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</si>
  <si>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</si>
  <si>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</si>
  <si>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</si>
  <si>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</si>
  <si>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</si>
  <si>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</si>
  <si>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</si>
  <si>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</si>
  <si>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</si>
  <si>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</si>
  <si>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</si>
  <si>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</si>
  <si>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</si>
  <si>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</si>
  <si>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</si>
  <si>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</si>
  <si>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</si>
  <si>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</si>
  <si>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</si>
  <si>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</si>
  <si>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</si>
  <si>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</si>
  <si>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</si>
  <si>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</si>
  <si>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</si>
  <si>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</si>
  <si>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</si>
  <si>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</si>
  <si>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</si>
  <si>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</si>
  <si>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</si>
  <si>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</si>
  <si>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</si>
  <si>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</si>
  <si>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</si>
  <si>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</si>
  <si>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</si>
  <si>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</si>
  <si>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</si>
  <si>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</si>
  <si>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</si>
  <si>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</si>
  <si>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</si>
  <si>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</si>
  <si>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</si>
  <si>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</si>
  <si>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</si>
  <si>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</si>
  <si>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</si>
  <si>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</si>
  <si>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</si>
  <si>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</si>
  <si>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</si>
  <si>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</si>
  <si>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</si>
  <si>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</si>
  <si>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</si>
  <si>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</si>
  <si>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</si>
  <si>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</si>
  <si>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</si>
  <si>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</si>
  <si>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</si>
  <si>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</si>
  <si>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</si>
  <si>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</si>
  <si>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</si>
  <si>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</si>
  <si>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</si>
  <si>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</si>
  <si>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</si>
  <si>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</si>
  <si>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</si>
  <si>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</si>
  <si>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</si>
  <si>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</si>
  <si>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</si>
  <si>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</si>
  <si>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</si>
  <si>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</si>
  <si>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</si>
  <si>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</si>
  <si>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</si>
  <si>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</si>
  <si>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</si>
  <si>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</si>
  <si>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</si>
  <si>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</si>
  <si>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</si>
  <si>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</si>
  <si>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</si>
  <si>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</si>
  <si>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</si>
  <si>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</si>
  <si>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</si>
  <si>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</si>
  <si>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</si>
  <si>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</si>
  <si>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</si>
  <si>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</si>
  <si>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</si>
  <si>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</si>
  <si>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</si>
  <si>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</si>
  <si>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</si>
  <si>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</si>
  <si>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</si>
  <si>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</si>
  <si>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</si>
  <si>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</si>
  <si>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</si>
  <si>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</si>
  <si>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</si>
  <si>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</si>
  <si>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</si>
  <si>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</si>
  <si>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</si>
  <si>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</si>
  <si>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</si>
  <si>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</si>
  <si>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</si>
  <si>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</si>
  <si>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</si>
  <si>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</si>
  <si>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</si>
  <si>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</si>
  <si>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</si>
  <si>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</si>
  <si>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</si>
  <si>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</si>
  <si>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</si>
  <si>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</si>
  <si>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</si>
  <si>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</si>
  <si>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</si>
  <si>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</si>
  <si>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</si>
  <si>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</si>
  <si>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</si>
  <si>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</si>
  <si>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</si>
  <si>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</si>
  <si>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</si>
  <si>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</si>
  <si>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</si>
  <si>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</si>
  <si>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</si>
  <si>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</si>
  <si>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</si>
  <si>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</si>
  <si>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</si>
  <si>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</si>
  <si>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</si>
  <si>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</si>
  <si>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</si>
  <si>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</si>
  <si>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</si>
  <si>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</si>
  <si>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</si>
  <si>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</si>
  <si>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</si>
  <si>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</si>
  <si>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</si>
  <si>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</si>
  <si>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</si>
  <si>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</si>
  <si>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</si>
  <si>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</si>
  <si>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</si>
  <si>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</si>
  <si>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</si>
  <si>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</si>
  <si>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</si>
  <si>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</si>
  <si>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</si>
  <si>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</si>
  <si>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</si>
  <si>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</si>
  <si>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</si>
  <si>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</si>
  <si>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</si>
  <si>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</si>
  <si>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</si>
  <si>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</si>
  <si>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</si>
  <si>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</si>
  <si>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</si>
  <si>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</si>
  <si>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</si>
  <si>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</si>
  <si>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</si>
  <si>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</si>
  <si>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</si>
  <si>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</si>
  <si>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</si>
  <si>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</si>
  <si>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</si>
  <si>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</si>
  <si>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</si>
  <si>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</si>
  <si>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</si>
  <si>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</si>
  <si>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</si>
  <si>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</si>
  <si>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</si>
  <si>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</si>
  <si>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</si>
  <si>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</si>
  <si>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</si>
  <si>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</si>
  <si>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</si>
  <si>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</si>
  <si>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</si>
  <si>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</si>
  <si>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</si>
  <si>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</si>
  <si>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</si>
  <si>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</si>
  <si>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</si>
  <si>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</si>
  <si>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</si>
  <si>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</si>
  <si>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</si>
  <si>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</si>
  <si>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</si>
  <si>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</si>
  <si>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</si>
  <si>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</si>
  <si>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</si>
  <si>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</si>
  <si>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</si>
  <si>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</si>
  <si>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</si>
  <si>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</si>
  <si>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</si>
  <si>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</si>
  <si>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</si>
  <si>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</si>
  <si>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</si>
  <si>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</si>
  <si>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</si>
  <si>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</si>
  <si>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</si>
  <si>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</si>
  <si>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</si>
  <si>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</si>
  <si>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</si>
  <si>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</si>
  <si>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</si>
  <si>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</si>
  <si>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</si>
  <si>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</si>
  <si>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</si>
  <si>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</si>
  <si>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</si>
  <si>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</si>
  <si>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</si>
  <si>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</si>
  <si>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</si>
  <si>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</si>
  <si>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</si>
  <si>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</si>
  <si>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</si>
  <si>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</si>
  <si>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</si>
  <si>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</si>
  <si>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</si>
  <si>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</si>
  <si>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</si>
  <si>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</si>
  <si>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</si>
  <si>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</si>
  <si>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</si>
  <si>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</si>
  <si>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</si>
  <si>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</si>
  <si>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</si>
  <si>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</si>
  <si>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</si>
  <si>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</si>
  <si>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</si>
  <si>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</si>
  <si>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</si>
  <si>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</si>
  <si>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</si>
  <si>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</si>
  <si>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</si>
  <si>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</si>
  <si>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</si>
  <si>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</si>
  <si>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</si>
  <si>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</si>
  <si>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</si>
  <si>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</si>
  <si>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</si>
  <si>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</si>
  <si>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</si>
  <si>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</si>
  <si>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</si>
  <si>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</si>
  <si>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</si>
  <si>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</si>
  <si>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</si>
  <si>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</si>
  <si>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</si>
  <si>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</si>
  <si>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</si>
  <si>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</si>
  <si>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</si>
  <si>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</si>
  <si>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</si>
  <si>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</si>
  <si>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</si>
  <si>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</si>
  <si>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</si>
  <si>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</si>
  <si>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</si>
  <si>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</si>
  <si>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</si>
  <si>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</si>
  <si>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</si>
  <si>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</si>
  <si>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</si>
  <si>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</si>
  <si>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</si>
  <si>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</si>
  <si>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</si>
  <si>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</si>
  <si>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</si>
  <si>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</si>
  <si>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</si>
  <si>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</si>
  <si>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</si>
  <si>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</si>
  <si>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</si>
  <si>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</si>
  <si>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</si>
  <si>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</si>
  <si>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</si>
  <si>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</si>
  <si>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</si>
  <si>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</si>
  <si>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</si>
  <si>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</si>
  <si>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</si>
  <si>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</si>
  <si>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</si>
  <si>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</si>
  <si>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</si>
  <si>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</si>
  <si>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</si>
  <si>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</si>
  <si>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</si>
  <si>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</si>
  <si>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</si>
  <si>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</si>
  <si>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</si>
  <si>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</si>
  <si>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</si>
  <si>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</si>
  <si>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</si>
  <si>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</si>
  <si>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</si>
  <si>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</si>
  <si>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</si>
  <si>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</si>
  <si>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</si>
  <si>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</si>
  <si>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</si>
  <si>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</si>
  <si>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</si>
  <si>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</si>
  <si>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</si>
  <si>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</si>
  <si>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</si>
  <si>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</si>
  <si>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</si>
  <si>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</si>
  <si>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</si>
  <si>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</si>
  <si>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</si>
  <si>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</si>
  <si>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</si>
  <si>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</si>
  <si>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</si>
  <si>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</si>
  <si>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</si>
  <si>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</si>
  <si>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</si>
  <si>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</si>
  <si>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</si>
  <si>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</si>
  <si>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</si>
  <si>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</si>
  <si>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</si>
  <si>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</si>
  <si>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</si>
  <si>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</si>
  <si>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</si>
  <si>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</si>
  <si>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</si>
  <si>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</si>
  <si>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</si>
  <si>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</si>
  <si>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</si>
  <si>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</si>
  <si>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</si>
  <si>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</si>
  <si>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</si>
  <si>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</si>
  <si>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</si>
  <si>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</si>
  <si>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</si>
  <si>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</si>
  <si>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</si>
  <si>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</si>
  <si>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</si>
  <si>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</si>
  <si>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</si>
  <si>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</si>
  <si>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</si>
  <si>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</si>
  <si>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</si>
  <si>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</si>
  <si>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</si>
  <si>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</si>
  <si>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</si>
  <si>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</si>
  <si>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</si>
  <si>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</si>
  <si>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</si>
  <si>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</si>
  <si>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</si>
  <si>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</si>
  <si>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</si>
  <si>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</si>
  <si>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</si>
  <si>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</si>
  <si>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</si>
  <si>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</si>
  <si>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</si>
  <si>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</si>
  <si>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</si>
  <si>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</si>
  <si>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</si>
  <si>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</si>
  <si>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</si>
  <si>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</si>
  <si>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</si>
  <si>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</si>
  <si>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</si>
  <si>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</si>
  <si>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</si>
  <si>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</si>
  <si>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</si>
  <si>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</si>
  <si>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</si>
  <si>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</si>
  <si>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</si>
  <si>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</si>
  <si>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</si>
  <si>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</si>
  <si>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</si>
  <si>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</si>
  <si>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</si>
  <si>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</si>
  <si>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</si>
  <si>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</si>
  <si>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</si>
  <si>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</si>
  <si>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</si>
  <si>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</si>
  <si>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</si>
  <si>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</si>
  <si>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</si>
  <si>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</si>
  <si>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</si>
  <si>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</si>
  <si>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</si>
  <si>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</si>
  <si>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</si>
  <si>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</si>
  <si>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</si>
  <si>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</si>
  <si>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</si>
  <si>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</si>
  <si>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</si>
  <si>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</si>
  <si>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</si>
  <si>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</si>
  <si>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</si>
  <si>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</si>
  <si>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</si>
  <si>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</si>
  <si>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</si>
  <si>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</si>
  <si>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</si>
  <si>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</si>
  <si>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</si>
  <si>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</si>
  <si>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</si>
  <si>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</si>
  <si>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</si>
  <si>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</si>
  <si>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</si>
  <si>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</si>
  <si>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</si>
  <si>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</si>
  <si>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</si>
  <si>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</si>
  <si>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</si>
  <si>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</si>
  <si>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</si>
  <si>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</si>
  <si>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</si>
  <si>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</si>
  <si>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</si>
  <si>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</si>
  <si>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</si>
  <si>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</si>
  <si>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</si>
  <si>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</si>
  <si>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</si>
  <si>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</si>
  <si>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</si>
  <si>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</si>
  <si>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</si>
  <si>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</si>
  <si>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</si>
  <si>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</si>
  <si>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</si>
  <si>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</si>
  <si>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</si>
  <si>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</si>
  <si>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</si>
  <si>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</si>
  <si>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</si>
  <si>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</si>
  <si>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</si>
  <si>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</si>
  <si>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</si>
  <si>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</si>
  <si>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</si>
  <si>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</si>
  <si>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</si>
  <si>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</si>
  <si>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</si>
  <si>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</si>
  <si>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</si>
  <si>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</si>
  <si>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</si>
  <si>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</si>
  <si>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</si>
  <si>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</si>
  <si>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</si>
  <si>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</si>
  <si>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</si>
  <si>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</si>
  <si>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</si>
  <si>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</si>
  <si>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</si>
  <si>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</si>
  <si>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</si>
  <si>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</si>
  <si>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</si>
  <si>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</si>
  <si>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</si>
  <si>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</si>
  <si>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</si>
  <si>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</si>
  <si>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</si>
  <si>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</si>
  <si>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</si>
  <si>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</si>
  <si>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</si>
  <si>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</si>
  <si>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</si>
  <si>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</si>
  <si>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</si>
  <si>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</si>
  <si>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</si>
  <si>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</si>
  <si>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</si>
  <si>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</si>
  <si>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</si>
  <si>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</si>
  <si>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</si>
  <si>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</si>
  <si>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</si>
  <si>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</si>
  <si>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</si>
  <si>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</si>
  <si>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</si>
  <si>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</si>
  <si>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</si>
  <si>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</si>
  <si>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</si>
  <si>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</si>
  <si>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</si>
  <si>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</si>
  <si>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</si>
  <si>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</si>
  <si>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</si>
  <si>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</si>
  <si>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</si>
  <si>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</si>
  <si>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</si>
  <si>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</si>
  <si>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</si>
  <si>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</si>
  <si>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</si>
  <si>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</si>
  <si>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</si>
  <si>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</si>
  <si>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</si>
  <si>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</si>
  <si>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</si>
  <si>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</si>
  <si>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</si>
  <si>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</si>
  <si>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</si>
  <si>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</si>
  <si>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</si>
  <si>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</si>
  <si>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</si>
  <si>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</si>
  <si>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</si>
  <si>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</si>
  <si>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</si>
  <si>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</si>
  <si>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</si>
  <si>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</si>
  <si>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</si>
  <si>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</si>
  <si>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</si>
  <si>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</si>
  <si>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</si>
  <si>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</si>
  <si>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</si>
  <si>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</si>
  <si>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</si>
  <si>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</si>
  <si>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</si>
  <si>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</si>
  <si>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</si>
  <si>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</si>
  <si>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</si>
  <si>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</si>
  <si>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</si>
  <si>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</si>
  <si>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</si>
  <si>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</si>
  <si>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</si>
  <si>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JURJA ŠIŽGORIĆA</t>
  </si>
  <si>
    <t>STJEPANA RADIĆA 44A</t>
  </si>
  <si>
    <t>GORDANA VLAHOV</t>
  </si>
  <si>
    <t>022 200 754</t>
  </si>
  <si>
    <t>gordana.vlahov@skole.hr</t>
  </si>
  <si>
    <t>ured@os-jsizgorica-si.skole.hr</t>
  </si>
  <si>
    <t>IVANA RUPIĆ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</si>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</sst>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6304024</v>
      </c>
      <c r="D2" s="63">
        <f>PRRAS!E12</f>
        <v>7176438</v>
      </c>
      <c r="E2" s="63"/>
      <c r="F2" s="63"/>
      <c r="G2" s="64">
        <f t="shared" ref="G2:G65" si="0">(B2/1000)*(C2*1+D2*2)</f>
        <v>20656.900000000001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12639</v>
      </c>
      <c r="L10" s="50">
        <f>INT(VALUE(RefStr!B6))</f>
        <v>12639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03019454</v>
      </c>
      <c r="L11" s="50">
        <f>INT(VALUE(RefStr!B8))</f>
        <v>3019454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JURJA ŠIŽGORIĆA</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22000</v>
      </c>
      <c r="L13" s="50">
        <f>INT(VALUE(RefStr!B12))</f>
        <v>22000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ŠIBENIK</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STJEPANA RADIĆA 44A</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444</v>
      </c>
      <c r="L19" s="50">
        <f>INT(VALUE(RefStr!B22))</f>
        <v>444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15</v>
      </c>
      <c r="L20" s="50">
        <f>IF(ISERROR(RefStr!H2),0,INT(VALUE(RefStr!H2)))</f>
        <v>15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62979635431</v>
      </c>
      <c r="L21" s="50">
        <f>INT(VALUE(RefStr!K14))</f>
        <v>62979635431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GORDANA VLAHOV</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022 200 754</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022 200 754</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gordana.vlahov@skole.hr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ured@os-jsizgorica-si.skole.hr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IVANA RUPIĆ</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125.350.105,13</v>
      </c>
      <c r="L28" s="50">
        <f>SUM(G2:G1561)</f>
        <v>125350105.12800005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78991846.824000016</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36350223.185999997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9335872.8000000007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5622.6360000000004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666539.68200000015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5129432</v>
      </c>
      <c r="D46" s="58">
        <f>PRRAS!E56</f>
        <v>6127380</v>
      </c>
      <c r="E46" s="58">
        <v>0</v>
      </c>
      <c r="F46" s="58">
        <v>0</v>
      </c>
      <c r="G46" s="59">
        <f t="shared" si="0"/>
        <v>782288.64</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25966</v>
      </c>
      <c r="E58" s="58">
        <v>0</v>
      </c>
      <c r="F58" s="58">
        <v>0</v>
      </c>
      <c r="G58" s="59">
        <f t="shared" si="0"/>
        <v>3362.4300000000003</v>
      </c>
      <c r="H58" s="59">
        <f t="shared" si="1"/>
        <v>0</v>
      </c>
      <c r="I58" s="60">
        <v>0</v>
      </c>
    </row>
    <row r="59" spans="1:9" x14ac:dyDescent="0.2">
      <c r="A59" s="57">
        <v>151</v>
      </c>
      <c r="B59" s="58">
        <f>PRRAS!C69</f>
        <v>58</v>
      </c>
      <c r="C59" s="58">
        <f>PRRAS!D69</f>
        <v>7058</v>
      </c>
      <c r="D59" s="58">
        <f>PRRAS!E69</f>
        <v>25966</v>
      </c>
      <c r="E59" s="58">
        <v>0</v>
      </c>
      <c r="F59" s="58">
        <v>0</v>
      </c>
      <c r="G59" s="59">
        <f t="shared" si="0"/>
        <v>3421.42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4960931</v>
      </c>
      <c r="D64" s="58">
        <f>PRRAS!E74</f>
        <v>5189200</v>
      </c>
      <c r="E64" s="58">
        <v>0</v>
      </c>
      <c r="F64" s="58">
        <v>0</v>
      </c>
      <c r="G64" s="59">
        <f t="shared" si="0"/>
        <v>966377.853</v>
      </c>
      <c r="H64" s="59">
        <f t="shared" si="1"/>
        <v>0</v>
      </c>
      <c r="I64" s="60">
        <v>0</v>
      </c>
    </row>
    <row r="65" spans="1:9" x14ac:dyDescent="0.2">
      <c r="A65" s="57">
        <v>151</v>
      </c>
      <c r="B65" s="58">
        <f>PRRAS!C75</f>
        <v>64</v>
      </c>
      <c r="C65" s="58">
        <f>PRRAS!D75</f>
        <v>4960931</v>
      </c>
      <c r="D65" s="58">
        <f>PRRAS!E75</f>
        <v>5189200</v>
      </c>
      <c r="E65" s="58">
        <v>0</v>
      </c>
      <c r="F65" s="58">
        <v>0</v>
      </c>
      <c r="G65" s="59">
        <f t="shared" si="0"/>
        <v>981717.18400000001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27578</v>
      </c>
      <c r="D67" s="58">
        <f>PRRAS!E77</f>
        <v>394092</v>
      </c>
      <c r="E67" s="58">
        <v>0</v>
      </c>
      <c r="F67" s="58">
        <v>0</v>
      </c>
      <c r="G67" s="59">
        <f t="shared" si="2"/>
        <v>53840.292000000001</v>
      </c>
      <c r="H67" s="59">
        <f t="shared" si="3"/>
        <v>0</v>
      </c>
      <c r="I67" s="60">
        <v>0</v>
      </c>
    </row>
    <row r="68" spans="1:9" x14ac:dyDescent="0.2">
      <c r="A68" s="57">
        <v>151</v>
      </c>
      <c r="B68" s="58">
        <f>PRRAS!C78</f>
        <v>67</v>
      </c>
      <c r="C68" s="58">
        <f>PRRAS!D78</f>
        <v>27578</v>
      </c>
      <c r="D68" s="58">
        <f>PRRAS!E78</f>
        <v>394092</v>
      </c>
      <c r="E68" s="58">
        <v>0</v>
      </c>
      <c r="F68" s="58">
        <v>0</v>
      </c>
      <c r="G68" s="59">
        <f t="shared" si="2"/>
        <v>54656.054000000004</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133865</v>
      </c>
      <c r="D70" s="58">
        <f>PRRAS!E80</f>
        <v>518122</v>
      </c>
      <c r="E70" s="58">
        <v>0</v>
      </c>
      <c r="F70" s="58">
        <v>0</v>
      </c>
      <c r="G70" s="59">
        <f t="shared" si="2"/>
        <v>80737.521000000008</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133865</v>
      </c>
      <c r="D73" s="58">
        <f>PRRAS!E83</f>
        <v>518122</v>
      </c>
      <c r="E73" s="58">
        <v>0</v>
      </c>
      <c r="F73" s="58">
        <v>0</v>
      </c>
      <c r="G73" s="59">
        <f t="shared" si="2"/>
        <v>84247.847999999998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192877</v>
      </c>
      <c r="D106" s="58">
        <f>PRRAS!E116</f>
        <v>180267</v>
      </c>
      <c r="E106" s="58">
        <v>0</v>
      </c>
      <c r="F106" s="58">
        <v>0</v>
      </c>
      <c r="G106" s="59">
        <f t="shared" si="2"/>
        <v>58108.154999999999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192877</v>
      </c>
      <c r="D112" s="58">
        <f>PRRAS!E122</f>
        <v>180267</v>
      </c>
      <c r="E112" s="58">
        <v>0</v>
      </c>
      <c r="F112" s="58">
        <v>0</v>
      </c>
      <c r="G112" s="59">
        <f t="shared" si="2"/>
        <v>61428.620999999999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192877</v>
      </c>
      <c r="D117" s="58">
        <f>PRRAS!E127</f>
        <v>180267</v>
      </c>
      <c r="E117" s="58">
        <v>0</v>
      </c>
      <c r="F117" s="58">
        <v>0</v>
      </c>
      <c r="G117" s="59">
        <f t="shared" si="2"/>
        <v>64195.676000000007</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59665</v>
      </c>
      <c r="D124" s="58">
        <f>PRRAS!E134</f>
        <v>56470</v>
      </c>
      <c r="E124" s="58">
        <v>0</v>
      </c>
      <c r="F124" s="58">
        <v>0</v>
      </c>
      <c r="G124" s="59">
        <f t="shared" si="2"/>
        <v>21230.415000000001</v>
      </c>
      <c r="H124" s="59">
        <f t="shared" si="3"/>
        <v>0</v>
      </c>
      <c r="I124" s="60">
        <v>0</v>
      </c>
    </row>
    <row r="125" spans="1:9" x14ac:dyDescent="0.2">
      <c r="A125" s="57">
        <v>151</v>
      </c>
      <c r="B125" s="58">
        <f>PRRAS!C135</f>
        <v>124</v>
      </c>
      <c r="C125" s="58">
        <f>PRRAS!D135</f>
        <v>49824</v>
      </c>
      <c r="D125" s="58">
        <f>PRRAS!E135</f>
        <v>53970</v>
      </c>
      <c r="E125" s="58">
        <v>0</v>
      </c>
      <c r="F125" s="58">
        <v>0</v>
      </c>
      <c r="G125" s="59">
        <f t="shared" si="2"/>
        <v>19562.736000000001</v>
      </c>
      <c r="H125" s="59">
        <f t="shared" si="3"/>
        <v>0</v>
      </c>
      <c r="I125" s="60">
        <v>0</v>
      </c>
    </row>
    <row r="126" spans="1:9" x14ac:dyDescent="0.2">
      <c r="A126" s="57">
        <v>151</v>
      </c>
      <c r="B126" s="58">
        <f>PRRAS!C136</f>
        <v>125</v>
      </c>
      <c r="C126" s="58">
        <f>PRRAS!D136</f>
        <v>2950</v>
      </c>
      <c r="D126" s="58">
        <f>PRRAS!E136</f>
        <v>50</v>
      </c>
      <c r="E126" s="58">
        <v>0</v>
      </c>
      <c r="F126" s="58">
        <v>0</v>
      </c>
      <c r="G126" s="59">
        <f t="shared" si="2"/>
        <v>381.25</v>
      </c>
      <c r="H126" s="59">
        <f t="shared" si="3"/>
        <v>0</v>
      </c>
      <c r="I126" s="60">
        <v>0</v>
      </c>
    </row>
    <row r="127" spans="1:9" x14ac:dyDescent="0.2">
      <c r="A127" s="57">
        <v>151</v>
      </c>
      <c r="B127" s="58">
        <f>PRRAS!C137</f>
        <v>126</v>
      </c>
      <c r="C127" s="58">
        <f>PRRAS!D137</f>
        <v>46874</v>
      </c>
      <c r="D127" s="58">
        <f>PRRAS!E137</f>
        <v>53920</v>
      </c>
      <c r="E127" s="58">
        <v>0</v>
      </c>
      <c r="F127" s="58">
        <v>0</v>
      </c>
      <c r="G127" s="59">
        <f t="shared" si="2"/>
        <v>19493.964</v>
      </c>
      <c r="H127" s="59">
        <f t="shared" si="3"/>
        <v>0</v>
      </c>
      <c r="I127" s="60">
        <v>0</v>
      </c>
    </row>
    <row r="128" spans="1:9" x14ac:dyDescent="0.2">
      <c r="A128" s="57">
        <v>151</v>
      </c>
      <c r="B128" s="58">
        <f>PRRAS!C138</f>
        <v>127</v>
      </c>
      <c r="C128" s="58">
        <f>PRRAS!D138</f>
        <v>9841</v>
      </c>
      <c r="D128" s="58">
        <f>PRRAS!E138</f>
        <v>2500</v>
      </c>
      <c r="E128" s="58">
        <v>0</v>
      </c>
      <c r="F128" s="58">
        <v>0</v>
      </c>
      <c r="G128" s="59">
        <f t="shared" si="2"/>
        <v>1884.807</v>
      </c>
      <c r="H128" s="59">
        <f t="shared" si="3"/>
        <v>0</v>
      </c>
      <c r="I128" s="60">
        <v>0</v>
      </c>
    </row>
    <row r="129" spans="1:9" x14ac:dyDescent="0.2">
      <c r="A129" s="57">
        <v>151</v>
      </c>
      <c r="B129" s="58">
        <f>PRRAS!C139</f>
        <v>128</v>
      </c>
      <c r="C129" s="58">
        <f>PRRAS!D139</f>
        <v>9841</v>
      </c>
      <c r="D129" s="58">
        <f>PRRAS!E139</f>
        <v>2500</v>
      </c>
      <c r="E129" s="58">
        <v>0</v>
      </c>
      <c r="F129" s="58">
        <v>0</v>
      </c>
      <c r="G129" s="59">
        <f t="shared" si="2"/>
        <v>1899.6480000000001</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922050</v>
      </c>
      <c r="D131" s="58">
        <f>PRRAS!E141</f>
        <v>812321</v>
      </c>
      <c r="E131" s="58">
        <v>0</v>
      </c>
      <c r="F131" s="58">
        <v>0</v>
      </c>
      <c r="G131" s="59">
        <f t="shared" si="4"/>
        <v>331069.96000000002</v>
      </c>
      <c r="H131" s="59">
        <f t="shared" si="5"/>
        <v>0</v>
      </c>
      <c r="I131" s="60">
        <v>0</v>
      </c>
    </row>
    <row r="132" spans="1:9" x14ac:dyDescent="0.2">
      <c r="A132" s="57">
        <v>151</v>
      </c>
      <c r="B132" s="58">
        <f>PRRAS!C142</f>
        <v>131</v>
      </c>
      <c r="C132" s="58">
        <f>PRRAS!D142</f>
        <v>922050</v>
      </c>
      <c r="D132" s="58">
        <f>PRRAS!E142</f>
        <v>812321</v>
      </c>
      <c r="E132" s="58">
        <v>0</v>
      </c>
      <c r="F132" s="58">
        <v>0</v>
      </c>
      <c r="G132" s="59">
        <f t="shared" si="4"/>
        <v>333616.652</v>
      </c>
      <c r="H132" s="59">
        <f t="shared" si="5"/>
        <v>0</v>
      </c>
      <c r="I132" s="60">
        <v>0</v>
      </c>
    </row>
    <row r="133" spans="1:9" x14ac:dyDescent="0.2">
      <c r="A133" s="57">
        <v>151</v>
      </c>
      <c r="B133" s="58">
        <f>PRRAS!C143</f>
        <v>132</v>
      </c>
      <c r="C133" s="58">
        <f>PRRAS!D143</f>
        <v>922050</v>
      </c>
      <c r="D133" s="58">
        <f>PRRAS!E143</f>
        <v>812321</v>
      </c>
      <c r="E133" s="58">
        <v>0</v>
      </c>
      <c r="F133" s="58">
        <v>0</v>
      </c>
      <c r="G133" s="59">
        <f t="shared" si="4"/>
        <v>336163.34400000004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6382575</v>
      </c>
      <c r="D149" s="58">
        <f>PRRAS!E159</f>
        <v>6666811</v>
      </c>
      <c r="E149" s="58">
        <v>0</v>
      </c>
      <c r="F149" s="58">
        <v>0</v>
      </c>
      <c r="G149" s="59">
        <f t="shared" si="4"/>
        <v>2917997.156</v>
      </c>
      <c r="H149" s="59">
        <f t="shared" si="5"/>
        <v>0</v>
      </c>
      <c r="I149" s="60">
        <v>0</v>
      </c>
    </row>
    <row r="150" spans="1:9" x14ac:dyDescent="0.2">
      <c r="A150" s="57">
        <v>151</v>
      </c>
      <c r="B150" s="58">
        <f>PRRAS!C160</f>
        <v>149</v>
      </c>
      <c r="C150" s="58">
        <f>PRRAS!D160</f>
        <v>5499593</v>
      </c>
      <c r="D150" s="58">
        <f>PRRAS!E160</f>
        <v>5721010</v>
      </c>
      <c r="E150" s="58">
        <v>0</v>
      </c>
      <c r="F150" s="58">
        <v>0</v>
      </c>
      <c r="G150" s="59">
        <f t="shared" si="4"/>
        <v>2524300.3369999998</v>
      </c>
      <c r="H150" s="59">
        <f t="shared" si="5"/>
        <v>0</v>
      </c>
      <c r="I150" s="60">
        <v>0</v>
      </c>
    </row>
    <row r="151" spans="1:9" x14ac:dyDescent="0.2">
      <c r="A151" s="57">
        <v>151</v>
      </c>
      <c r="B151" s="58">
        <f>PRRAS!C161</f>
        <v>150</v>
      </c>
      <c r="C151" s="58">
        <f>PRRAS!D161</f>
        <v>4494216</v>
      </c>
      <c r="D151" s="58">
        <f>PRRAS!E161</f>
        <v>4711134</v>
      </c>
      <c r="E151" s="58">
        <v>0</v>
      </c>
      <c r="F151" s="58">
        <v>0</v>
      </c>
      <c r="G151" s="59">
        <f t="shared" si="4"/>
        <v>2087472.5999999999</v>
      </c>
      <c r="H151" s="59">
        <f t="shared" si="5"/>
        <v>0</v>
      </c>
      <c r="I151" s="60">
        <v>0</v>
      </c>
    </row>
    <row r="152" spans="1:9" x14ac:dyDescent="0.2">
      <c r="A152" s="57">
        <v>151</v>
      </c>
      <c r="B152" s="58">
        <f>PRRAS!C162</f>
        <v>151</v>
      </c>
      <c r="C152" s="58">
        <f>PRRAS!D162</f>
        <v>4494216</v>
      </c>
      <c r="D152" s="58">
        <f>PRRAS!E162</f>
        <v>4711134</v>
      </c>
      <c r="E152" s="58">
        <v>0</v>
      </c>
      <c r="F152" s="58">
        <v>0</v>
      </c>
      <c r="G152" s="59">
        <f t="shared" si="4"/>
        <v>2101389.0839999998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232372</v>
      </c>
      <c r="D156" s="58">
        <f>PRRAS!E166</f>
        <v>199560</v>
      </c>
      <c r="E156" s="58">
        <v>0</v>
      </c>
      <c r="F156" s="58">
        <v>0</v>
      </c>
      <c r="G156" s="59">
        <f t="shared" si="4"/>
        <v>97881.26</v>
      </c>
      <c r="H156" s="59">
        <f t="shared" si="5"/>
        <v>0</v>
      </c>
      <c r="I156" s="60">
        <v>0</v>
      </c>
    </row>
    <row r="157" spans="1:9" x14ac:dyDescent="0.2">
      <c r="A157" s="57">
        <v>151</v>
      </c>
      <c r="B157" s="58">
        <f>PRRAS!C167</f>
        <v>156</v>
      </c>
      <c r="C157" s="58">
        <f>PRRAS!D167</f>
        <v>773005</v>
      </c>
      <c r="D157" s="58">
        <f>PRRAS!E167</f>
        <v>810316</v>
      </c>
      <c r="E157" s="58">
        <v>0</v>
      </c>
      <c r="F157" s="58">
        <v>0</v>
      </c>
      <c r="G157" s="59">
        <f t="shared" si="4"/>
        <v>373407.37199999997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728151</v>
      </c>
      <c r="D159" s="58">
        <f>PRRAS!E169</f>
        <v>763118</v>
      </c>
      <c r="E159" s="58">
        <v>0</v>
      </c>
      <c r="F159" s="58">
        <v>0</v>
      </c>
      <c r="G159" s="59">
        <f t="shared" si="4"/>
        <v>356193.14600000001</v>
      </c>
      <c r="H159" s="59">
        <f t="shared" si="5"/>
        <v>0</v>
      </c>
      <c r="I159" s="60">
        <v>0</v>
      </c>
    </row>
    <row r="160" spans="1:9" x14ac:dyDescent="0.2">
      <c r="A160" s="57">
        <v>151</v>
      </c>
      <c r="B160" s="58">
        <f>PRRAS!C170</f>
        <v>159</v>
      </c>
      <c r="C160" s="58">
        <f>PRRAS!D170</f>
        <v>44854</v>
      </c>
      <c r="D160" s="58">
        <f>PRRAS!E170</f>
        <v>47198</v>
      </c>
      <c r="E160" s="58">
        <v>0</v>
      </c>
      <c r="F160" s="58">
        <v>0</v>
      </c>
      <c r="G160" s="59">
        <f t="shared" si="4"/>
        <v>22140.75</v>
      </c>
      <c r="H160" s="59">
        <f t="shared" si="5"/>
        <v>0</v>
      </c>
      <c r="I160" s="60">
        <v>0</v>
      </c>
    </row>
    <row r="161" spans="1:9" x14ac:dyDescent="0.2">
      <c r="A161" s="57">
        <v>151</v>
      </c>
      <c r="B161" s="58">
        <f>PRRAS!C171</f>
        <v>160</v>
      </c>
      <c r="C161" s="58">
        <f>PRRAS!D171</f>
        <v>866418</v>
      </c>
      <c r="D161" s="58">
        <f>PRRAS!E171</f>
        <v>927281</v>
      </c>
      <c r="E161" s="58">
        <v>0</v>
      </c>
      <c r="F161" s="58">
        <v>0</v>
      </c>
      <c r="G161" s="59">
        <f t="shared" si="4"/>
        <v>435356.8</v>
      </c>
      <c r="H161" s="59">
        <f t="shared" si="5"/>
        <v>0</v>
      </c>
      <c r="I161" s="60">
        <v>0</v>
      </c>
    </row>
    <row r="162" spans="1:9" x14ac:dyDescent="0.2">
      <c r="A162" s="57">
        <v>151</v>
      </c>
      <c r="B162" s="58">
        <f>PRRAS!C172</f>
        <v>161</v>
      </c>
      <c r="C162" s="58">
        <f>PRRAS!D172</f>
        <v>151928</v>
      </c>
      <c r="D162" s="58">
        <f>PRRAS!E172</f>
        <v>237202</v>
      </c>
      <c r="E162" s="58">
        <v>0</v>
      </c>
      <c r="F162" s="58">
        <v>0</v>
      </c>
      <c r="G162" s="59">
        <f t="shared" si="4"/>
        <v>100839.452</v>
      </c>
      <c r="H162" s="59">
        <f t="shared" si="5"/>
        <v>0</v>
      </c>
      <c r="I162" s="60">
        <v>0</v>
      </c>
    </row>
    <row r="163" spans="1:9" x14ac:dyDescent="0.2">
      <c r="A163" s="57">
        <v>151</v>
      </c>
      <c r="B163" s="58">
        <f>PRRAS!C173</f>
        <v>162</v>
      </c>
      <c r="C163" s="58">
        <f>PRRAS!D173</f>
        <v>36958</v>
      </c>
      <c r="D163" s="58">
        <f>PRRAS!E173</f>
        <v>94580</v>
      </c>
      <c r="E163" s="58">
        <v>0</v>
      </c>
      <c r="F163" s="58">
        <v>0</v>
      </c>
      <c r="G163" s="59">
        <f t="shared" si="4"/>
        <v>36631.116000000002</v>
      </c>
      <c r="H163" s="59">
        <f t="shared" si="5"/>
        <v>0</v>
      </c>
      <c r="I163" s="60">
        <v>0</v>
      </c>
    </row>
    <row r="164" spans="1:9" x14ac:dyDescent="0.2">
      <c r="A164" s="57">
        <v>151</v>
      </c>
      <c r="B164" s="58">
        <f>PRRAS!C174</f>
        <v>163</v>
      </c>
      <c r="C164" s="58">
        <f>PRRAS!D174</f>
        <v>114070</v>
      </c>
      <c r="D164" s="58">
        <f>PRRAS!E174</f>
        <v>138841</v>
      </c>
      <c r="E164" s="58">
        <v>0</v>
      </c>
      <c r="F164" s="58">
        <v>0</v>
      </c>
      <c r="G164" s="59">
        <f t="shared" si="4"/>
        <v>63855.576000000001</v>
      </c>
      <c r="H164" s="59">
        <f t="shared" si="5"/>
        <v>0</v>
      </c>
      <c r="I164" s="60">
        <v>0</v>
      </c>
    </row>
    <row r="165" spans="1:9" x14ac:dyDescent="0.2">
      <c r="A165" s="57">
        <v>151</v>
      </c>
      <c r="B165" s="58">
        <f>PRRAS!C175</f>
        <v>164</v>
      </c>
      <c r="C165" s="58">
        <f>PRRAS!D175</f>
        <v>900</v>
      </c>
      <c r="D165" s="58">
        <f>PRRAS!E175</f>
        <v>3781</v>
      </c>
      <c r="E165" s="58">
        <v>0</v>
      </c>
      <c r="F165" s="58">
        <v>0</v>
      </c>
      <c r="G165" s="59">
        <f t="shared" si="4"/>
        <v>1387.768</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223159</v>
      </c>
      <c r="D167" s="58">
        <f>PRRAS!E177</f>
        <v>220501</v>
      </c>
      <c r="E167" s="58">
        <v>0</v>
      </c>
      <c r="F167" s="58">
        <v>0</v>
      </c>
      <c r="G167" s="59">
        <f t="shared" si="4"/>
        <v>110250.72600000001</v>
      </c>
      <c r="H167" s="59">
        <f t="shared" si="5"/>
        <v>0</v>
      </c>
      <c r="I167" s="60">
        <v>0</v>
      </c>
    </row>
    <row r="168" spans="1:9" x14ac:dyDescent="0.2">
      <c r="A168" s="57">
        <v>151</v>
      </c>
      <c r="B168" s="58">
        <f>PRRAS!C178</f>
        <v>167</v>
      </c>
      <c r="C168" s="58">
        <f>PRRAS!D178</f>
        <v>35106</v>
      </c>
      <c r="D168" s="58">
        <f>PRRAS!E178</f>
        <v>40564</v>
      </c>
      <c r="E168" s="58">
        <v>0</v>
      </c>
      <c r="F168" s="58">
        <v>0</v>
      </c>
      <c r="G168" s="59">
        <f t="shared" si="4"/>
        <v>19411.078000000001</v>
      </c>
      <c r="H168" s="59">
        <f t="shared" si="5"/>
        <v>0</v>
      </c>
      <c r="I168" s="60">
        <v>0</v>
      </c>
    </row>
    <row r="169" spans="1:9" x14ac:dyDescent="0.2">
      <c r="A169" s="57">
        <v>151</v>
      </c>
      <c r="B169" s="58">
        <f>PRRAS!C179</f>
        <v>168</v>
      </c>
      <c r="C169" s="58">
        <f>PRRAS!D179</f>
        <v>1522</v>
      </c>
      <c r="D169" s="58">
        <f>PRRAS!E179</f>
        <v>7282</v>
      </c>
      <c r="E169" s="58">
        <v>0</v>
      </c>
      <c r="F169" s="58">
        <v>0</v>
      </c>
      <c r="G169" s="59">
        <f t="shared" si="4"/>
        <v>2702.4480000000003</v>
      </c>
      <c r="H169" s="59">
        <f t="shared" si="5"/>
        <v>0</v>
      </c>
      <c r="I169" s="60">
        <v>0</v>
      </c>
    </row>
    <row r="170" spans="1:9" x14ac:dyDescent="0.2">
      <c r="A170" s="57">
        <v>151</v>
      </c>
      <c r="B170" s="58">
        <f>PRRAS!C180</f>
        <v>169</v>
      </c>
      <c r="C170" s="58">
        <f>PRRAS!D180</f>
        <v>162245</v>
      </c>
      <c r="D170" s="58">
        <f>PRRAS!E180</f>
        <v>146652</v>
      </c>
      <c r="E170" s="58">
        <v>0</v>
      </c>
      <c r="F170" s="58">
        <v>0</v>
      </c>
      <c r="G170" s="59">
        <f t="shared" si="4"/>
        <v>76987.781000000003</v>
      </c>
      <c r="H170" s="59">
        <f t="shared" si="5"/>
        <v>0</v>
      </c>
      <c r="I170" s="60">
        <v>0</v>
      </c>
    </row>
    <row r="171" spans="1:9" x14ac:dyDescent="0.2">
      <c r="A171" s="57">
        <v>151</v>
      </c>
      <c r="B171" s="58">
        <f>PRRAS!C181</f>
        <v>170</v>
      </c>
      <c r="C171" s="58">
        <f>PRRAS!D181</f>
        <v>12176</v>
      </c>
      <c r="D171" s="58">
        <f>PRRAS!E181</f>
        <v>9510</v>
      </c>
      <c r="E171" s="58">
        <v>0</v>
      </c>
      <c r="F171" s="58">
        <v>0</v>
      </c>
      <c r="G171" s="59">
        <f t="shared" si="4"/>
        <v>5303.3200000000006</v>
      </c>
      <c r="H171" s="59">
        <f t="shared" si="5"/>
        <v>0</v>
      </c>
      <c r="I171" s="60">
        <v>0</v>
      </c>
    </row>
    <row r="172" spans="1:9" x14ac:dyDescent="0.2">
      <c r="A172" s="57">
        <v>151</v>
      </c>
      <c r="B172" s="58">
        <f>PRRAS!C182</f>
        <v>171</v>
      </c>
      <c r="C172" s="58">
        <f>PRRAS!D182</f>
        <v>10428</v>
      </c>
      <c r="D172" s="58">
        <f>PRRAS!E182</f>
        <v>14448</v>
      </c>
      <c r="E172" s="58">
        <v>0</v>
      </c>
      <c r="F172" s="58">
        <v>0</v>
      </c>
      <c r="G172" s="59">
        <f t="shared" si="4"/>
        <v>6724.4040000000005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1682</v>
      </c>
      <c r="D174" s="58">
        <f>PRRAS!E184</f>
        <v>2045</v>
      </c>
      <c r="E174" s="58">
        <v>0</v>
      </c>
      <c r="F174" s="58">
        <v>0</v>
      </c>
      <c r="G174" s="59">
        <f t="shared" si="4"/>
        <v>998.55599999999993</v>
      </c>
      <c r="H174" s="59">
        <f t="shared" si="5"/>
        <v>0</v>
      </c>
      <c r="I174" s="60">
        <v>0</v>
      </c>
    </row>
    <row r="175" spans="1:9" x14ac:dyDescent="0.2">
      <c r="A175" s="57">
        <v>151</v>
      </c>
      <c r="B175" s="58">
        <f>PRRAS!C185</f>
        <v>174</v>
      </c>
      <c r="C175" s="58">
        <f>PRRAS!D185</f>
        <v>212994</v>
      </c>
      <c r="D175" s="58">
        <f>PRRAS!E185</f>
        <v>217576</v>
      </c>
      <c r="E175" s="58">
        <v>0</v>
      </c>
      <c r="F175" s="58">
        <v>0</v>
      </c>
      <c r="G175" s="59">
        <f t="shared" si="4"/>
        <v>112777.40399999999</v>
      </c>
      <c r="H175" s="59">
        <f t="shared" si="5"/>
        <v>0</v>
      </c>
      <c r="I175" s="60">
        <v>0</v>
      </c>
    </row>
    <row r="176" spans="1:9" x14ac:dyDescent="0.2">
      <c r="A176" s="57">
        <v>151</v>
      </c>
      <c r="B176" s="58">
        <f>PRRAS!C186</f>
        <v>175</v>
      </c>
      <c r="C176" s="58">
        <f>PRRAS!D186</f>
        <v>22338</v>
      </c>
      <c r="D176" s="58">
        <f>PRRAS!E186</f>
        <v>19060</v>
      </c>
      <c r="E176" s="58">
        <v>0</v>
      </c>
      <c r="F176" s="58">
        <v>0</v>
      </c>
      <c r="G176" s="59">
        <f t="shared" si="4"/>
        <v>10580.15</v>
      </c>
      <c r="H176" s="59">
        <f t="shared" si="5"/>
        <v>0</v>
      </c>
      <c r="I176" s="60">
        <v>0</v>
      </c>
    </row>
    <row r="177" spans="1:9" x14ac:dyDescent="0.2">
      <c r="A177" s="57">
        <v>151</v>
      </c>
      <c r="B177" s="58">
        <f>PRRAS!C187</f>
        <v>176</v>
      </c>
      <c r="C177" s="58">
        <f>PRRAS!D187</f>
        <v>64200</v>
      </c>
      <c r="D177" s="58">
        <f>PRRAS!E187</f>
        <v>76583</v>
      </c>
      <c r="E177" s="58">
        <v>0</v>
      </c>
      <c r="F177" s="58">
        <v>0</v>
      </c>
      <c r="G177" s="59">
        <f t="shared" si="4"/>
        <v>38256.415999999997</v>
      </c>
      <c r="H177" s="59">
        <f t="shared" si="5"/>
        <v>0</v>
      </c>
      <c r="I177" s="60">
        <v>0</v>
      </c>
    </row>
    <row r="178" spans="1:9" x14ac:dyDescent="0.2">
      <c r="A178" s="57">
        <v>151</v>
      </c>
      <c r="B178" s="58">
        <f>PRRAS!C188</f>
        <v>177</v>
      </c>
      <c r="C178" s="58">
        <f>PRRAS!D188</f>
        <v>1920</v>
      </c>
      <c r="D178" s="58">
        <f>PRRAS!E188</f>
        <v>1920</v>
      </c>
      <c r="E178" s="58">
        <v>0</v>
      </c>
      <c r="F178" s="58">
        <v>0</v>
      </c>
      <c r="G178" s="59">
        <f t="shared" si="4"/>
        <v>1019.52</v>
      </c>
      <c r="H178" s="59">
        <f t="shared" si="5"/>
        <v>0</v>
      </c>
      <c r="I178" s="60">
        <v>0</v>
      </c>
    </row>
    <row r="179" spans="1:9" x14ac:dyDescent="0.2">
      <c r="A179" s="57">
        <v>151</v>
      </c>
      <c r="B179" s="58">
        <f>PRRAS!C189</f>
        <v>178</v>
      </c>
      <c r="C179" s="58">
        <f>PRRAS!D189</f>
        <v>95528</v>
      </c>
      <c r="D179" s="58">
        <f>PRRAS!E189</f>
        <v>81843</v>
      </c>
      <c r="E179" s="58">
        <v>0</v>
      </c>
      <c r="F179" s="58">
        <v>0</v>
      </c>
      <c r="G179" s="59">
        <f t="shared" si="4"/>
        <v>46140.091999999997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24395</v>
      </c>
      <c r="D181" s="58">
        <f>PRRAS!E191</f>
        <v>31395</v>
      </c>
      <c r="E181" s="58">
        <v>0</v>
      </c>
      <c r="F181" s="58">
        <v>0</v>
      </c>
      <c r="G181" s="59">
        <f t="shared" si="4"/>
        <v>15693.3</v>
      </c>
      <c r="H181" s="59">
        <f t="shared" si="5"/>
        <v>0</v>
      </c>
      <c r="I181" s="60">
        <v>0</v>
      </c>
    </row>
    <row r="182" spans="1:9" x14ac:dyDescent="0.2">
      <c r="A182" s="57">
        <v>151</v>
      </c>
      <c r="B182" s="58">
        <f>PRRAS!C192</f>
        <v>181</v>
      </c>
      <c r="C182" s="58">
        <f>PRRAS!D192</f>
        <v>135</v>
      </c>
      <c r="D182" s="58">
        <f>PRRAS!E192</f>
        <v>2424</v>
      </c>
      <c r="E182" s="58">
        <v>0</v>
      </c>
      <c r="F182" s="58">
        <v>0</v>
      </c>
      <c r="G182" s="59">
        <f t="shared" si="4"/>
        <v>901.923</v>
      </c>
      <c r="H182" s="59">
        <f t="shared" si="5"/>
        <v>0</v>
      </c>
      <c r="I182" s="60">
        <v>0</v>
      </c>
    </row>
    <row r="183" spans="1:9" x14ac:dyDescent="0.2">
      <c r="A183" s="57">
        <v>151</v>
      </c>
      <c r="B183" s="58">
        <f>PRRAS!C193</f>
        <v>182</v>
      </c>
      <c r="C183" s="58">
        <f>PRRAS!D193</f>
        <v>488</v>
      </c>
      <c r="D183" s="58">
        <f>PRRAS!E193</f>
        <v>1856</v>
      </c>
      <c r="E183" s="58">
        <v>0</v>
      </c>
      <c r="F183" s="58">
        <v>0</v>
      </c>
      <c r="G183" s="59">
        <f t="shared" si="4"/>
        <v>764.4</v>
      </c>
      <c r="H183" s="59">
        <f t="shared" si="5"/>
        <v>0</v>
      </c>
      <c r="I183" s="60">
        <v>0</v>
      </c>
    </row>
    <row r="184" spans="1:9" x14ac:dyDescent="0.2">
      <c r="A184" s="57">
        <v>151</v>
      </c>
      <c r="B184" s="58">
        <f>PRRAS!C194</f>
        <v>183</v>
      </c>
      <c r="C184" s="58">
        <f>PRRAS!D194</f>
        <v>3990</v>
      </c>
      <c r="D184" s="58">
        <f>PRRAS!E194</f>
        <v>2495</v>
      </c>
      <c r="E184" s="58">
        <v>0</v>
      </c>
      <c r="F184" s="58">
        <v>0</v>
      </c>
      <c r="G184" s="59">
        <f t="shared" si="4"/>
        <v>1643.34</v>
      </c>
      <c r="H184" s="59">
        <f t="shared" si="5"/>
        <v>0</v>
      </c>
      <c r="I184" s="60">
        <v>0</v>
      </c>
    </row>
    <row r="185" spans="1:9" x14ac:dyDescent="0.2">
      <c r="A185" s="57">
        <v>151</v>
      </c>
      <c r="B185" s="58">
        <f>PRRAS!C195</f>
        <v>184</v>
      </c>
      <c r="C185" s="58">
        <f>PRRAS!D195</f>
        <v>7990</v>
      </c>
      <c r="D185" s="58">
        <f>PRRAS!E195</f>
        <v>13108</v>
      </c>
      <c r="E185" s="58">
        <v>0</v>
      </c>
      <c r="F185" s="58">
        <v>0</v>
      </c>
      <c r="G185" s="59">
        <f t="shared" si="4"/>
        <v>6293.9039999999995</v>
      </c>
      <c r="H185" s="59">
        <f t="shared" si="5"/>
        <v>0</v>
      </c>
      <c r="I185" s="60">
        <v>0</v>
      </c>
    </row>
    <row r="186" spans="1:9" x14ac:dyDescent="0.2">
      <c r="A186" s="57">
        <v>151</v>
      </c>
      <c r="B186" s="58">
        <f>PRRAS!C196</f>
        <v>185</v>
      </c>
      <c r="C186" s="58">
        <f>PRRAS!D196</f>
        <v>270347</v>
      </c>
      <c r="D186" s="58">
        <f>PRRAS!E196</f>
        <v>238894</v>
      </c>
      <c r="E186" s="58">
        <v>0</v>
      </c>
      <c r="F186" s="58">
        <v>0</v>
      </c>
      <c r="G186" s="59">
        <f t="shared" si="4"/>
        <v>138404.97500000001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8634</v>
      </c>
      <c r="D188" s="58">
        <f>PRRAS!E198</f>
        <v>8705</v>
      </c>
      <c r="E188" s="58">
        <v>0</v>
      </c>
      <c r="F188" s="58">
        <v>0</v>
      </c>
      <c r="G188" s="59">
        <f t="shared" si="4"/>
        <v>4870.2280000000001</v>
      </c>
      <c r="H188" s="59">
        <f t="shared" si="5"/>
        <v>0</v>
      </c>
      <c r="I188" s="60">
        <v>0</v>
      </c>
    </row>
    <row r="189" spans="1:9" x14ac:dyDescent="0.2">
      <c r="A189" s="57">
        <v>151</v>
      </c>
      <c r="B189" s="58">
        <f>PRRAS!C199</f>
        <v>188</v>
      </c>
      <c r="C189" s="58">
        <f>PRRAS!D199</f>
        <v>12149</v>
      </c>
      <c r="D189" s="58">
        <f>PRRAS!E199</f>
        <v>2399</v>
      </c>
      <c r="E189" s="58">
        <v>0</v>
      </c>
      <c r="F189" s="58">
        <v>0</v>
      </c>
      <c r="G189" s="59">
        <f t="shared" si="4"/>
        <v>3186.0360000000001</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16614</v>
      </c>
      <c r="D191" s="58">
        <f>PRRAS!E201</f>
        <v>15814</v>
      </c>
      <c r="E191" s="58">
        <v>0</v>
      </c>
      <c r="F191" s="58">
        <v>0</v>
      </c>
      <c r="G191" s="59">
        <f t="shared" si="4"/>
        <v>9165.98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231850</v>
      </c>
      <c r="D193" s="58">
        <f>PRRAS!E203</f>
        <v>210876</v>
      </c>
      <c r="E193" s="58">
        <v>0</v>
      </c>
      <c r="F193" s="58">
        <v>0</v>
      </c>
      <c r="G193" s="59">
        <f t="shared" si="4"/>
        <v>125491.584</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16564</v>
      </c>
      <c r="D247" s="58">
        <f>PRRAS!E257</f>
        <v>18520</v>
      </c>
      <c r="E247" s="58">
        <v>0</v>
      </c>
      <c r="F247" s="58">
        <v>0</v>
      </c>
      <c r="G247" s="59">
        <f t="shared" si="6"/>
        <v>13186.583999999999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16564</v>
      </c>
      <c r="D254" s="58">
        <f>PRRAS!E264</f>
        <v>18520</v>
      </c>
      <c r="E254" s="58">
        <v>0</v>
      </c>
      <c r="F254" s="58">
        <v>0</v>
      </c>
      <c r="G254" s="59">
        <f t="shared" si="6"/>
        <v>13561.812</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16564</v>
      </c>
      <c r="D256" s="58">
        <f>PRRAS!E266</f>
        <v>18520</v>
      </c>
      <c r="E256" s="58">
        <v>0</v>
      </c>
      <c r="F256" s="58">
        <v>0</v>
      </c>
      <c r="G256" s="59">
        <f t="shared" si="6"/>
        <v>13669.02</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6382575</v>
      </c>
      <c r="D282" s="58">
        <f>PRRAS!E292</f>
        <v>6666811</v>
      </c>
      <c r="E282" s="58">
        <v>0</v>
      </c>
      <c r="F282" s="58">
        <v>0</v>
      </c>
      <c r="G282" s="59">
        <f t="shared" si="8"/>
        <v>5540251.3570000008</v>
      </c>
      <c r="H282" s="59">
        <f t="shared" si="9"/>
        <v>0</v>
      </c>
      <c r="I282" s="60">
        <v>0</v>
      </c>
    </row>
    <row r="283" spans="1:9" x14ac:dyDescent="0.2">
      <c r="A283" s="57">
        <v>151</v>
      </c>
      <c r="B283" s="58">
        <f>PRRAS!C293</f>
        <v>282</v>
      </c>
      <c r="C283" s="58">
        <f>PRRAS!D293</f>
        <v>0</v>
      </c>
      <c r="D283" s="58">
        <f>PRRAS!E293</f>
        <v>509627</v>
      </c>
      <c r="E283" s="58">
        <v>0</v>
      </c>
      <c r="F283" s="58">
        <v>0</v>
      </c>
      <c r="G283" s="59">
        <f t="shared" si="8"/>
        <v>287429.62799999997</v>
      </c>
      <c r="H283" s="59">
        <f t="shared" si="9"/>
        <v>0</v>
      </c>
      <c r="I283" s="60">
        <v>0</v>
      </c>
    </row>
    <row r="284" spans="1:9" x14ac:dyDescent="0.2">
      <c r="A284" s="57">
        <v>151</v>
      </c>
      <c r="B284" s="58">
        <f>PRRAS!C294</f>
        <v>283</v>
      </c>
      <c r="C284" s="58">
        <f>PRRAS!D294</f>
        <v>78551</v>
      </c>
      <c r="D284" s="58">
        <f>PRRAS!E294</f>
        <v>0</v>
      </c>
      <c r="E284" s="58">
        <v>0</v>
      </c>
      <c r="F284" s="58">
        <v>0</v>
      </c>
      <c r="G284" s="59">
        <f t="shared" si="8"/>
        <v>22229.932999999997</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50873</v>
      </c>
      <c r="D286" s="58">
        <f>PRRAS!E296</f>
        <v>129424</v>
      </c>
      <c r="E286" s="58">
        <v>0</v>
      </c>
      <c r="F286" s="58">
        <v>0</v>
      </c>
      <c r="G286" s="59">
        <f t="shared" si="8"/>
        <v>88270.484999999986</v>
      </c>
      <c r="H286" s="59">
        <f t="shared" si="9"/>
        <v>0</v>
      </c>
      <c r="I286" s="60">
        <v>0</v>
      </c>
    </row>
    <row r="287" spans="1:9" x14ac:dyDescent="0.2">
      <c r="A287" s="57">
        <v>151</v>
      </c>
      <c r="B287" s="58">
        <f>PRRAS!C297</f>
        <v>286</v>
      </c>
      <c r="C287" s="58">
        <f>PRRAS!D297</f>
        <v>31993</v>
      </c>
      <c r="D287" s="58">
        <f>PRRAS!E297</f>
        <v>25459</v>
      </c>
      <c r="E287" s="58">
        <v>0</v>
      </c>
      <c r="F287" s="58">
        <v>0</v>
      </c>
      <c r="G287" s="59">
        <f t="shared" si="8"/>
        <v>23712.545999999998</v>
      </c>
      <c r="H287" s="59">
        <f t="shared" si="9"/>
        <v>0</v>
      </c>
      <c r="I287" s="60">
        <v>0</v>
      </c>
    </row>
    <row r="288" spans="1:9" x14ac:dyDescent="0.2">
      <c r="A288" s="57">
        <v>151</v>
      </c>
      <c r="B288" s="58">
        <f>PRRAS!C298</f>
        <v>287</v>
      </c>
      <c r="C288" s="58">
        <f>PRRAS!D298</f>
        <v>7943</v>
      </c>
      <c r="D288" s="58">
        <f>PRRAS!E298</f>
        <v>8361</v>
      </c>
      <c r="E288" s="58">
        <v>0</v>
      </c>
      <c r="F288" s="58">
        <v>0</v>
      </c>
      <c r="G288" s="59">
        <f t="shared" si="8"/>
        <v>7078.8549999999996</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5949</v>
      </c>
      <c r="D342" s="58">
        <f>PRRAS!E353</f>
        <v>116519</v>
      </c>
      <c r="E342" s="58">
        <v>0</v>
      </c>
      <c r="F342" s="58">
        <v>0</v>
      </c>
      <c r="G342" s="59">
        <f t="shared" si="10"/>
        <v>81494.56700000001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5949</v>
      </c>
      <c r="D355" s="58">
        <f>PRRAS!E366</f>
        <v>116519</v>
      </c>
      <c r="E355" s="58">
        <v>0</v>
      </c>
      <c r="F355" s="58">
        <v>0</v>
      </c>
      <c r="G355" s="59">
        <f t="shared" si="10"/>
        <v>84601.398000000001</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5949</v>
      </c>
      <c r="D361" s="58">
        <f>PRRAS!E372</f>
        <v>105451</v>
      </c>
      <c r="E361" s="58">
        <v>0</v>
      </c>
      <c r="F361" s="58">
        <v>0</v>
      </c>
      <c r="G361" s="59">
        <f t="shared" si="10"/>
        <v>78066.36</v>
      </c>
      <c r="H361" s="59">
        <f t="shared" si="11"/>
        <v>0</v>
      </c>
      <c r="I361" s="60">
        <v>0</v>
      </c>
    </row>
    <row r="362" spans="1:9" x14ac:dyDescent="0.2">
      <c r="A362" s="57">
        <v>151</v>
      </c>
      <c r="B362" s="58">
        <f>PRRAS!C373</f>
        <v>361</v>
      </c>
      <c r="C362" s="58">
        <f>PRRAS!D373</f>
        <v>5949</v>
      </c>
      <c r="D362" s="58">
        <f>PRRAS!E373</f>
        <v>92655</v>
      </c>
      <c r="E362" s="58">
        <v>0</v>
      </c>
      <c r="F362" s="58">
        <v>0</v>
      </c>
      <c r="G362" s="59">
        <f t="shared" si="10"/>
        <v>69044.498999999996</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12796</v>
      </c>
      <c r="E364" s="58">
        <v>0</v>
      </c>
      <c r="F364" s="58">
        <v>0</v>
      </c>
      <c r="G364" s="59">
        <f t="shared" si="10"/>
        <v>9289.8959999999988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11068</v>
      </c>
      <c r="E375" s="58">
        <v>0</v>
      </c>
      <c r="F375" s="58">
        <v>0</v>
      </c>
      <c r="G375" s="59">
        <f t="shared" si="10"/>
        <v>8278.8639999999996</v>
      </c>
      <c r="H375" s="59">
        <f t="shared" si="11"/>
        <v>0</v>
      </c>
      <c r="I375" s="60">
        <v>0</v>
      </c>
    </row>
    <row r="376" spans="1:9" x14ac:dyDescent="0.2">
      <c r="A376" s="57">
        <v>151</v>
      </c>
      <c r="B376" s="58">
        <f>PRRAS!C387</f>
        <v>375</v>
      </c>
      <c r="C376" s="58">
        <f>PRRAS!D387</f>
        <v>0</v>
      </c>
      <c r="D376" s="58">
        <f>PRRAS!E387</f>
        <v>11068</v>
      </c>
      <c r="E376" s="58">
        <v>0</v>
      </c>
      <c r="F376" s="58">
        <v>0</v>
      </c>
      <c r="G376" s="59">
        <f t="shared" si="10"/>
        <v>8301</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5949</v>
      </c>
      <c r="D400" s="58">
        <f>PRRAS!E411</f>
        <v>116519</v>
      </c>
      <c r="E400" s="58">
        <v>0</v>
      </c>
      <c r="F400" s="58">
        <v>0</v>
      </c>
      <c r="G400" s="59">
        <f t="shared" si="12"/>
        <v>95355.813000000009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90247</v>
      </c>
      <c r="D402" s="58">
        <f>PRRAS!E413</f>
        <v>96196</v>
      </c>
      <c r="E402" s="58">
        <v>0</v>
      </c>
      <c r="F402" s="58">
        <v>0</v>
      </c>
      <c r="G402" s="59">
        <f t="shared" si="12"/>
        <v>113338.239</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6304024</v>
      </c>
      <c r="D404" s="58">
        <f>PRRAS!E415</f>
        <v>7176438</v>
      </c>
      <c r="E404" s="58">
        <v>0</v>
      </c>
      <c r="F404" s="58">
        <v>0</v>
      </c>
      <c r="G404" s="59">
        <f t="shared" si="12"/>
        <v>8324730.7000000002</v>
      </c>
      <c r="H404" s="59">
        <f t="shared" si="13"/>
        <v>0</v>
      </c>
      <c r="I404" s="60">
        <v>0</v>
      </c>
    </row>
    <row r="405" spans="1:9" x14ac:dyDescent="0.2">
      <c r="A405" s="57">
        <v>151</v>
      </c>
      <c r="B405" s="58">
        <f>PRRAS!C416</f>
        <v>404</v>
      </c>
      <c r="C405" s="58">
        <f>PRRAS!D416</f>
        <v>6388524</v>
      </c>
      <c r="D405" s="58">
        <f>PRRAS!E416</f>
        <v>6783330</v>
      </c>
      <c r="E405" s="58">
        <v>0</v>
      </c>
      <c r="F405" s="58">
        <v>0</v>
      </c>
      <c r="G405" s="59">
        <f t="shared" si="12"/>
        <v>8061894.3360000001</v>
      </c>
      <c r="H405" s="59">
        <f t="shared" si="13"/>
        <v>0</v>
      </c>
      <c r="I405" s="60">
        <v>0</v>
      </c>
    </row>
    <row r="406" spans="1:9" x14ac:dyDescent="0.2">
      <c r="A406" s="57">
        <v>151</v>
      </c>
      <c r="B406" s="58">
        <f>PRRAS!C417</f>
        <v>405</v>
      </c>
      <c r="C406" s="58">
        <f>PRRAS!D417</f>
        <v>0</v>
      </c>
      <c r="D406" s="58">
        <f>PRRAS!E417</f>
        <v>393108</v>
      </c>
      <c r="E406" s="58">
        <v>0</v>
      </c>
      <c r="F406" s="58">
        <v>0</v>
      </c>
      <c r="G406" s="59">
        <f t="shared" si="12"/>
        <v>318417.48000000004</v>
      </c>
      <c r="H406" s="59">
        <f t="shared" si="13"/>
        <v>0</v>
      </c>
      <c r="I406" s="60">
        <v>0</v>
      </c>
    </row>
    <row r="407" spans="1:9" x14ac:dyDescent="0.2">
      <c r="A407" s="57">
        <v>151</v>
      </c>
      <c r="B407" s="58">
        <f>PRRAS!C418</f>
        <v>406</v>
      </c>
      <c r="C407" s="58">
        <f>PRRAS!D418</f>
        <v>84500</v>
      </c>
      <c r="D407" s="58">
        <f>PRRAS!E418</f>
        <v>0</v>
      </c>
      <c r="E407" s="58">
        <v>0</v>
      </c>
      <c r="F407" s="58">
        <v>0</v>
      </c>
      <c r="G407" s="59">
        <f t="shared" si="12"/>
        <v>34307</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141120</v>
      </c>
      <c r="D409" s="58">
        <f>PRRAS!E420</f>
        <v>225620</v>
      </c>
      <c r="E409" s="58">
        <v>0</v>
      </c>
      <c r="F409" s="58">
        <v>0</v>
      </c>
      <c r="G409" s="59">
        <f t="shared" si="12"/>
        <v>241682.87999999998</v>
      </c>
      <c r="H409" s="59">
        <f t="shared" si="13"/>
        <v>0</v>
      </c>
      <c r="I409" s="60">
        <v>0</v>
      </c>
    </row>
    <row r="410" spans="1:9" x14ac:dyDescent="0.2">
      <c r="A410" s="57">
        <v>151</v>
      </c>
      <c r="B410" s="58">
        <f>PRRAS!C421</f>
        <v>409</v>
      </c>
      <c r="C410" s="58">
        <f>PRRAS!D421</f>
        <v>31993</v>
      </c>
      <c r="D410" s="58">
        <f>PRRAS!E421</f>
        <v>25459</v>
      </c>
      <c r="E410" s="58">
        <v>0</v>
      </c>
      <c r="F410" s="58">
        <v>0</v>
      </c>
      <c r="G410" s="59">
        <f t="shared" si="12"/>
        <v>33910.598999999995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6304024</v>
      </c>
      <c r="D630" s="58">
        <f>PRRAS!E642</f>
        <v>7176438</v>
      </c>
      <c r="E630" s="58">
        <v>0</v>
      </c>
      <c r="F630" s="58">
        <v>0</v>
      </c>
      <c r="G630" s="59">
        <f t="shared" si="18"/>
        <v>12993190.1</v>
      </c>
      <c r="H630" s="59">
        <f t="shared" si="19"/>
        <v>0</v>
      </c>
      <c r="I630" s="60">
        <v>0</v>
      </c>
    </row>
    <row r="631" spans="1:9" x14ac:dyDescent="0.2">
      <c r="A631" s="57">
        <v>151</v>
      </c>
      <c r="B631" s="58">
        <f>PRRAS!C643</f>
        <v>630</v>
      </c>
      <c r="C631" s="58">
        <f>PRRAS!D643</f>
        <v>6388524</v>
      </c>
      <c r="D631" s="58">
        <f>PRRAS!E643</f>
        <v>6783330</v>
      </c>
      <c r="E631" s="58">
        <v>0</v>
      </c>
      <c r="F631" s="58">
        <v>0</v>
      </c>
      <c r="G631" s="59">
        <f t="shared" si="18"/>
        <v>12571765.92</v>
      </c>
      <c r="H631" s="59">
        <f t="shared" si="19"/>
        <v>0</v>
      </c>
      <c r="I631" s="60">
        <v>0</v>
      </c>
    </row>
    <row r="632" spans="1:9" x14ac:dyDescent="0.2">
      <c r="A632" s="57">
        <v>151</v>
      </c>
      <c r="B632" s="58">
        <f>PRRAS!C644</f>
        <v>631</v>
      </c>
      <c r="C632" s="58">
        <f>PRRAS!D644</f>
        <v>0</v>
      </c>
      <c r="D632" s="58">
        <f>PRRAS!E644</f>
        <v>393108</v>
      </c>
      <c r="E632" s="58">
        <v>0</v>
      </c>
      <c r="F632" s="58">
        <v>0</v>
      </c>
      <c r="G632" s="59">
        <f t="shared" si="18"/>
        <v>496102.29600000003</v>
      </c>
      <c r="H632" s="59">
        <f t="shared" si="19"/>
        <v>0</v>
      </c>
      <c r="I632" s="60">
        <v>0</v>
      </c>
    </row>
    <row r="633" spans="1:9" x14ac:dyDescent="0.2">
      <c r="A633" s="57">
        <v>151</v>
      </c>
      <c r="B633" s="58">
        <f>PRRAS!C645</f>
        <v>632</v>
      </c>
      <c r="C633" s="58">
        <f>PRRAS!D645</f>
        <v>84500</v>
      </c>
      <c r="D633" s="58">
        <f>PRRAS!E645</f>
        <v>0</v>
      </c>
      <c r="E633" s="58">
        <v>0</v>
      </c>
      <c r="F633" s="58">
        <v>0</v>
      </c>
      <c r="G633" s="59">
        <f t="shared" si="18"/>
        <v>53404</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141120</v>
      </c>
      <c r="D635" s="58">
        <f>PRRAS!E647</f>
        <v>225620</v>
      </c>
      <c r="E635" s="58">
        <v>0</v>
      </c>
      <c r="F635" s="58">
        <v>0</v>
      </c>
      <c r="G635" s="59">
        <f t="shared" si="18"/>
        <v>375556.24</v>
      </c>
      <c r="H635" s="59">
        <f t="shared" si="19"/>
        <v>0</v>
      </c>
      <c r="I635" s="60">
        <v>0</v>
      </c>
    </row>
    <row r="636" spans="1:9" x14ac:dyDescent="0.2">
      <c r="A636" s="57">
        <v>151</v>
      </c>
      <c r="B636" s="58">
        <f>PRRAS!C648</f>
        <v>635</v>
      </c>
      <c r="C636" s="58">
        <f>PRRAS!D648</f>
        <v>0</v>
      </c>
      <c r="D636" s="58">
        <f>PRRAS!E648</f>
        <v>167488</v>
      </c>
      <c r="E636" s="58">
        <v>0</v>
      </c>
      <c r="F636" s="58">
        <v>0</v>
      </c>
      <c r="G636" s="59">
        <f t="shared" si="18"/>
        <v>212709.76000000001</v>
      </c>
      <c r="H636" s="59">
        <f t="shared" si="19"/>
        <v>0</v>
      </c>
      <c r="I636" s="60">
        <v>0</v>
      </c>
    </row>
    <row r="637" spans="1:9" x14ac:dyDescent="0.2">
      <c r="A637" s="57">
        <v>151</v>
      </c>
      <c r="B637" s="58">
        <f>PRRAS!C649</f>
        <v>636</v>
      </c>
      <c r="C637" s="58">
        <f>PRRAS!D649</f>
        <v>225620</v>
      </c>
      <c r="D637" s="58">
        <f>PRRAS!E649</f>
        <v>0</v>
      </c>
      <c r="E637" s="58">
        <v>0</v>
      </c>
      <c r="F637" s="58">
        <v>0</v>
      </c>
      <c r="G637" s="59">
        <f t="shared" si="18"/>
        <v>143494.32</v>
      </c>
      <c r="H637" s="59">
        <f t="shared" si="19"/>
        <v>0</v>
      </c>
      <c r="I637" s="60">
        <v>0</v>
      </c>
    </row>
    <row r="638" spans="1:9" x14ac:dyDescent="0.2">
      <c r="A638" s="57">
        <v>151</v>
      </c>
      <c r="B638" s="58">
        <f>PRRAS!C650</f>
        <v>637</v>
      </c>
      <c r="C638" s="58">
        <f>PRRAS!D650</f>
        <v>412574</v>
      </c>
      <c r="D638" s="58">
        <f>PRRAS!E650</f>
        <v>402547</v>
      </c>
      <c r="E638" s="58">
        <v>0</v>
      </c>
      <c r="F638" s="58">
        <v>0</v>
      </c>
      <c r="G638" s="59">
        <f t="shared" si="18"/>
        <v>775654.51600000006</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31314</v>
      </c>
      <c r="D640" s="58">
        <f>PRRAS!E653</f>
        <v>20118</v>
      </c>
      <c r="E640" s="58">
        <v>0</v>
      </c>
      <c r="F640" s="58">
        <v>0</v>
      </c>
      <c r="G640" s="59">
        <f t="shared" si="18"/>
        <v>45720.450000000004</v>
      </c>
      <c r="H640" s="59">
        <f t="shared" si="19"/>
        <v>0</v>
      </c>
      <c r="I640" s="60">
        <v>0</v>
      </c>
    </row>
    <row r="641" spans="1:9" x14ac:dyDescent="0.2">
      <c r="A641" s="57">
        <v>151</v>
      </c>
      <c r="B641" s="58">
        <f>PRRAS!C654</f>
        <v>640</v>
      </c>
      <c r="C641" s="58">
        <f>PRRAS!D654</f>
        <v>31314</v>
      </c>
      <c r="D641" s="58">
        <f>PRRAS!E654</f>
        <v>20118</v>
      </c>
      <c r="E641" s="58">
        <v>0</v>
      </c>
      <c r="F641" s="58">
        <v>0</v>
      </c>
      <c r="G641" s="59">
        <f t="shared" si="18"/>
        <v>45792</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48</v>
      </c>
      <c r="D644" s="58">
        <f>PRRAS!E657</f>
        <v>50</v>
      </c>
      <c r="E644" s="58">
        <v>0</v>
      </c>
      <c r="F644" s="58">
        <v>0</v>
      </c>
      <c r="G644" s="59">
        <f t="shared" si="20"/>
        <v>95.164000000000001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40</v>
      </c>
      <c r="D646" s="58">
        <f>PRRAS!E659</f>
        <v>42</v>
      </c>
      <c r="E646" s="58">
        <v>0</v>
      </c>
      <c r="F646" s="58">
        <v>0</v>
      </c>
      <c r="G646" s="59">
        <f t="shared" si="20"/>
        <v>79.98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25966</v>
      </c>
      <c r="E659" s="58">
        <v>0</v>
      </c>
      <c r="F659" s="58">
        <v>0</v>
      </c>
      <c r="G659" s="59">
        <f t="shared" si="20"/>
        <v>38815.42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4955178</v>
      </c>
      <c r="D665" s="58">
        <f>PRRAS!E678</f>
        <v>5178824</v>
      </c>
      <c r="E665" s="58">
        <v>0</v>
      </c>
      <c r="F665" s="58">
        <v>0</v>
      </c>
      <c r="G665" s="59">
        <f t="shared" si="20"/>
        <v>10167716.464</v>
      </c>
      <c r="H665" s="59">
        <f t="shared" si="21"/>
        <v>0</v>
      </c>
      <c r="I665" s="60">
        <v>0</v>
      </c>
    </row>
    <row r="666" spans="1:9" x14ac:dyDescent="0.2">
      <c r="A666" s="57">
        <v>151</v>
      </c>
      <c r="B666" s="58">
        <f>PRRAS!C679</f>
        <v>665</v>
      </c>
      <c r="C666" s="58">
        <f>PRRAS!D679</f>
        <v>5752</v>
      </c>
      <c r="D666" s="58">
        <f>PRRAS!E679</f>
        <v>10376</v>
      </c>
      <c r="E666" s="58">
        <v>0</v>
      </c>
      <c r="F666" s="58">
        <v>0</v>
      </c>
      <c r="G666" s="59">
        <f t="shared" si="20"/>
        <v>17625.16</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27578</v>
      </c>
      <c r="D669" s="58">
        <f>PRRAS!E682</f>
        <v>394092</v>
      </c>
      <c r="E669" s="58">
        <v>0</v>
      </c>
      <c r="F669" s="58">
        <v>0</v>
      </c>
      <c r="G669" s="59">
        <f t="shared" si="20"/>
        <v>544929.01600000006</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192877</v>
      </c>
      <c r="D685" s="58">
        <f>PRRAS!E698</f>
        <v>180267</v>
      </c>
      <c r="E685" s="58">
        <v>0</v>
      </c>
      <c r="F685" s="58">
        <v>0</v>
      </c>
      <c r="G685" s="59">
        <f t="shared" si="20"/>
        <v>378533.12400000001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24950</v>
      </c>
      <c r="D688" s="58">
        <f>PRRAS!E701</f>
        <v>11937</v>
      </c>
      <c r="E688" s="58">
        <v>0</v>
      </c>
      <c r="F688" s="58">
        <v>0</v>
      </c>
      <c r="G688" s="59">
        <f t="shared" si="20"/>
        <v>33542.088000000003</v>
      </c>
      <c r="H688" s="59">
        <f t="shared" si="21"/>
        <v>0</v>
      </c>
      <c r="I688" s="60">
        <v>0</v>
      </c>
    </row>
    <row r="689" spans="1:9" x14ac:dyDescent="0.2">
      <c r="A689" s="57">
        <v>151</v>
      </c>
      <c r="B689" s="58">
        <f>PRRAS!C702</f>
        <v>688</v>
      </c>
      <c r="C689" s="58">
        <f>PRRAS!D702</f>
        <v>19850</v>
      </c>
      <c r="D689" s="58">
        <f>PRRAS!E702</f>
        <v>7196</v>
      </c>
      <c r="E689" s="58">
        <v>0</v>
      </c>
      <c r="F689" s="58">
        <v>0</v>
      </c>
      <c r="G689" s="59">
        <f t="shared" si="20"/>
        <v>23558.495999999999</v>
      </c>
      <c r="H689" s="59">
        <f t="shared" si="21"/>
        <v>0</v>
      </c>
      <c r="I689" s="60">
        <v>0</v>
      </c>
    </row>
    <row r="690" spans="1:9" x14ac:dyDescent="0.2">
      <c r="A690" s="57">
        <v>151</v>
      </c>
      <c r="B690" s="58">
        <f>PRRAS!C703</f>
        <v>689</v>
      </c>
      <c r="C690" s="58">
        <f>PRRAS!D703</f>
        <v>114070</v>
      </c>
      <c r="D690" s="58">
        <f>PRRAS!E703</f>
        <v>138840</v>
      </c>
      <c r="E690" s="58">
        <v>0</v>
      </c>
      <c r="F690" s="58">
        <v>0</v>
      </c>
      <c r="G690" s="59">
        <f t="shared" si="20"/>
        <v>269915.75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18820</v>
      </c>
      <c r="D692" s="58">
        <f>PRRAS!E705</f>
        <v>25820</v>
      </c>
      <c r="E692" s="58">
        <v>0</v>
      </c>
      <c r="F692" s="58">
        <v>0</v>
      </c>
      <c r="G692" s="59">
        <f t="shared" si="20"/>
        <v>48687.859999999993</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2424</v>
      </c>
      <c r="E694" s="58">
        <v>0</v>
      </c>
      <c r="F694" s="58">
        <v>0</v>
      </c>
      <c r="G694" s="59">
        <f t="shared" si="20"/>
        <v>3359.6639999999998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429</v>
      </c>
      <c r="D698" s="58">
        <f>PRRAS!E711</f>
        <v>0</v>
      </c>
      <c r="E698" s="58">
        <v>0</v>
      </c>
      <c r="F698" s="58">
        <v>0</v>
      </c>
      <c r="G698" s="59">
        <f t="shared" si="20"/>
        <v>299.01299999999998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16564</v>
      </c>
      <c r="D781" s="58">
        <f>PRRAS!E794</f>
        <v>18520</v>
      </c>
      <c r="E781" s="58">
        <v>0</v>
      </c>
      <c r="F781" s="58">
        <v>0</v>
      </c>
      <c r="G781" s="59">
        <f t="shared" si="24"/>
        <v>41811.120000000003</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10138464</v>
      </c>
      <c r="D977" s="63">
        <f>Bil!E12</f>
        <v>10363845</v>
      </c>
      <c r="E977" s="63">
        <v>0</v>
      </c>
      <c r="F977" s="63">
        <v>0</v>
      </c>
      <c r="G977" s="64">
        <f t="shared" ref="G977:G1040" si="32">B977/1000*C977+B977/500*D977</f>
        <v>30866.153999999999</v>
      </c>
      <c r="H977" s="64">
        <f t="shared" si="31"/>
        <v>0</v>
      </c>
      <c r="I977" s="65"/>
    </row>
    <row r="978" spans="1:9" x14ac:dyDescent="0.2">
      <c r="A978" s="57">
        <v>152</v>
      </c>
      <c r="B978" s="58">
        <f>Bil!C13</f>
        <v>2</v>
      </c>
      <c r="C978" s="58">
        <f>Bil!D13</f>
        <v>9563407</v>
      </c>
      <c r="D978" s="58">
        <f>Bil!E13</f>
        <v>9428756</v>
      </c>
      <c r="E978" s="58">
        <v>0</v>
      </c>
      <c r="F978" s="58">
        <v>0</v>
      </c>
      <c r="G978" s="59">
        <f t="shared" si="32"/>
        <v>56841.838000000003</v>
      </c>
      <c r="H978" s="59">
        <f t="shared" si="31"/>
        <v>0</v>
      </c>
      <c r="I978" s="60"/>
    </row>
    <row r="979" spans="1:9" x14ac:dyDescent="0.2">
      <c r="A979" s="57">
        <v>152</v>
      </c>
      <c r="B979" s="58">
        <f>Bil!C14</f>
        <v>3</v>
      </c>
      <c r="C979" s="58">
        <f>Bil!D14</f>
        <v>190582</v>
      </c>
      <c r="D979" s="58">
        <f>Bil!E14</f>
        <v>190582</v>
      </c>
      <c r="E979" s="58">
        <v>0</v>
      </c>
      <c r="F979" s="58">
        <v>0</v>
      </c>
      <c r="G979" s="59">
        <f t="shared" si="32"/>
        <v>1715.2379999999998</v>
      </c>
      <c r="H979" s="59">
        <f t="shared" si="31"/>
        <v>0</v>
      </c>
      <c r="I979" s="60"/>
    </row>
    <row r="980" spans="1:9" x14ac:dyDescent="0.2">
      <c r="A980" s="57">
        <v>152</v>
      </c>
      <c r="B980" s="58">
        <f>Bil!C15</f>
        <v>4</v>
      </c>
      <c r="C980" s="58">
        <f>Bil!D15</f>
        <v>190582</v>
      </c>
      <c r="D980" s="58">
        <f>Bil!E15</f>
        <v>190582</v>
      </c>
      <c r="E980" s="58">
        <v>0</v>
      </c>
      <c r="F980" s="58">
        <v>0</v>
      </c>
      <c r="G980" s="59">
        <f t="shared" si="32"/>
        <v>2286.9839999999999</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9372825</v>
      </c>
      <c r="D983" s="58">
        <f>Bil!E18</f>
        <v>9238174</v>
      </c>
      <c r="E983" s="58">
        <v>0</v>
      </c>
      <c r="F983" s="58">
        <v>0</v>
      </c>
      <c r="G983" s="59">
        <f t="shared" si="32"/>
        <v>194944.21100000001</v>
      </c>
      <c r="H983" s="59">
        <f t="shared" si="31"/>
        <v>0</v>
      </c>
      <c r="I983" s="60"/>
    </row>
    <row r="984" spans="1:9" x14ac:dyDescent="0.2">
      <c r="A984" s="57">
        <v>152</v>
      </c>
      <c r="B984" s="58">
        <f>Bil!C19</f>
        <v>8</v>
      </c>
      <c r="C984" s="58">
        <f>Bil!D19</f>
        <v>9203925</v>
      </c>
      <c r="D984" s="58">
        <f>Bil!E19</f>
        <v>8970312</v>
      </c>
      <c r="E984" s="58">
        <v>0</v>
      </c>
      <c r="F984" s="58">
        <v>0</v>
      </c>
      <c r="G984" s="59">
        <f t="shared" si="32"/>
        <v>217156.39199999999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25815747</v>
      </c>
      <c r="D986" s="58">
        <f>Bil!E21</f>
        <v>25875119</v>
      </c>
      <c r="E986" s="58">
        <v>0</v>
      </c>
      <c r="F986" s="58">
        <v>0</v>
      </c>
      <c r="G986" s="59">
        <f t="shared" si="32"/>
        <v>775659.85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16611822</v>
      </c>
      <c r="D989" s="58">
        <f>Bil!E24</f>
        <v>16904807</v>
      </c>
      <c r="E989" s="58">
        <v>0</v>
      </c>
      <c r="F989" s="58">
        <v>0</v>
      </c>
      <c r="G989" s="59">
        <f t="shared" si="32"/>
        <v>655478.66799999995</v>
      </c>
      <c r="H989" s="59">
        <f t="shared" si="31"/>
        <v>0</v>
      </c>
      <c r="I989" s="60"/>
    </row>
    <row r="990" spans="1:9" x14ac:dyDescent="0.2">
      <c r="A990" s="57">
        <v>152</v>
      </c>
      <c r="B990" s="58">
        <f>Bil!C25</f>
        <v>14</v>
      </c>
      <c r="C990" s="58">
        <f>Bil!D25</f>
        <v>163100</v>
      </c>
      <c r="D990" s="58">
        <f>Bil!E25</f>
        <v>252801</v>
      </c>
      <c r="E990" s="58">
        <v>0</v>
      </c>
      <c r="F990" s="58">
        <v>0</v>
      </c>
      <c r="G990" s="59">
        <f t="shared" si="32"/>
        <v>9361.8279999999995</v>
      </c>
      <c r="H990" s="59">
        <f t="shared" si="31"/>
        <v>0</v>
      </c>
      <c r="I990" s="60"/>
    </row>
    <row r="991" spans="1:9" x14ac:dyDescent="0.2">
      <c r="A991" s="57">
        <v>152</v>
      </c>
      <c r="B991" s="58">
        <f>Bil!C26</f>
        <v>15</v>
      </c>
      <c r="C991" s="58">
        <f>Bil!D26</f>
        <v>934923</v>
      </c>
      <c r="D991" s="58">
        <f>Bil!E26</f>
        <v>1052089</v>
      </c>
      <c r="E991" s="58">
        <v>0</v>
      </c>
      <c r="F991" s="58">
        <v>0</v>
      </c>
      <c r="G991" s="59">
        <f t="shared" si="32"/>
        <v>45586.514999999999</v>
      </c>
      <c r="H991" s="59">
        <f t="shared" si="31"/>
        <v>0</v>
      </c>
      <c r="I991" s="60"/>
    </row>
    <row r="992" spans="1:9" x14ac:dyDescent="0.2">
      <c r="A992" s="57">
        <v>152</v>
      </c>
      <c r="B992" s="58">
        <f>Bil!C27</f>
        <v>16</v>
      </c>
      <c r="C992" s="58">
        <f>Bil!D27</f>
        <v>103071</v>
      </c>
      <c r="D992" s="58">
        <f>Bil!E27</f>
        <v>103071</v>
      </c>
      <c r="E992" s="58">
        <v>0</v>
      </c>
      <c r="F992" s="58">
        <v>0</v>
      </c>
      <c r="G992" s="59">
        <f t="shared" si="32"/>
        <v>4947.4079999999994</v>
      </c>
      <c r="H992" s="59">
        <f t="shared" si="31"/>
        <v>0</v>
      </c>
      <c r="I992" s="60"/>
    </row>
    <row r="993" spans="1:9" x14ac:dyDescent="0.2">
      <c r="A993" s="57">
        <v>152</v>
      </c>
      <c r="B993" s="58">
        <f>Bil!C28</f>
        <v>17</v>
      </c>
      <c r="C993" s="58">
        <f>Bil!D28</f>
        <v>20900</v>
      </c>
      <c r="D993" s="58">
        <f>Bil!E28</f>
        <v>39546</v>
      </c>
      <c r="E993" s="58">
        <v>0</v>
      </c>
      <c r="F993" s="58">
        <v>0</v>
      </c>
      <c r="G993" s="59">
        <f t="shared" si="32"/>
        <v>1699.864</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36960</v>
      </c>
      <c r="D996" s="58">
        <f>Bil!E31</f>
        <v>36960</v>
      </c>
      <c r="E996" s="58">
        <v>0</v>
      </c>
      <c r="F996" s="58">
        <v>0</v>
      </c>
      <c r="G996" s="59">
        <f t="shared" si="32"/>
        <v>2217.6000000000004</v>
      </c>
      <c r="H996" s="59">
        <f t="shared" si="31"/>
        <v>0</v>
      </c>
      <c r="I996" s="60"/>
    </row>
    <row r="997" spans="1:9" x14ac:dyDescent="0.2">
      <c r="A997" s="57">
        <v>152</v>
      </c>
      <c r="B997" s="58">
        <f>Bil!C32</f>
        <v>21</v>
      </c>
      <c r="C997" s="58">
        <f>Bil!D32</f>
        <v>207594</v>
      </c>
      <c r="D997" s="58">
        <f>Bil!E32</f>
        <v>207594</v>
      </c>
      <c r="E997" s="58">
        <v>0</v>
      </c>
      <c r="F997" s="58">
        <v>0</v>
      </c>
      <c r="G997" s="59">
        <f t="shared" si="32"/>
        <v>13078.422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1140348</v>
      </c>
      <c r="D999" s="58">
        <f>Bil!E34</f>
        <v>1186459</v>
      </c>
      <c r="E999" s="58">
        <v>0</v>
      </c>
      <c r="F999" s="58">
        <v>0</v>
      </c>
      <c r="G999" s="59">
        <f t="shared" si="32"/>
        <v>80805.118000000002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5800</v>
      </c>
      <c r="D1006" s="58">
        <f>Bil!E41</f>
        <v>15061</v>
      </c>
      <c r="E1006" s="58">
        <v>0</v>
      </c>
      <c r="F1006" s="58">
        <v>0</v>
      </c>
      <c r="G1006" s="59">
        <f t="shared" si="32"/>
        <v>1077.6599999999999</v>
      </c>
      <c r="H1006" s="59">
        <f t="shared" si="31"/>
        <v>0</v>
      </c>
      <c r="I1006" s="60"/>
    </row>
    <row r="1007" spans="1:9" x14ac:dyDescent="0.2">
      <c r="A1007" s="57">
        <v>152</v>
      </c>
      <c r="B1007" s="58">
        <f>Bil!C42</f>
        <v>31</v>
      </c>
      <c r="C1007" s="58">
        <f>Bil!D42</f>
        <v>110835</v>
      </c>
      <c r="D1007" s="58">
        <f>Bil!E42</f>
        <v>121903</v>
      </c>
      <c r="E1007" s="58">
        <v>0</v>
      </c>
      <c r="F1007" s="58">
        <v>0</v>
      </c>
      <c r="G1007" s="59">
        <f t="shared" si="32"/>
        <v>10993.870999999999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105035</v>
      </c>
      <c r="D1011" s="58">
        <f>Bil!E46</f>
        <v>106842</v>
      </c>
      <c r="E1011" s="58">
        <v>0</v>
      </c>
      <c r="F1011" s="58">
        <v>0</v>
      </c>
      <c r="G1011" s="59">
        <f t="shared" si="32"/>
        <v>11155.165000000001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256776</v>
      </c>
      <c r="D1025" s="58">
        <f>Bil!E60</f>
        <v>271225</v>
      </c>
      <c r="E1025" s="58">
        <v>0</v>
      </c>
      <c r="F1025" s="58">
        <v>0</v>
      </c>
      <c r="G1025" s="59">
        <f t="shared" si="32"/>
        <v>39162.074000000001</v>
      </c>
      <c r="H1025" s="59">
        <f t="shared" si="31"/>
        <v>0</v>
      </c>
      <c r="I1025" s="60"/>
    </row>
    <row r="1026" spans="1:9" x14ac:dyDescent="0.2">
      <c r="A1026" s="57">
        <v>152</v>
      </c>
      <c r="B1026" s="58">
        <f>Bil!C61</f>
        <v>50</v>
      </c>
      <c r="C1026" s="58">
        <f>Bil!D61</f>
        <v>256776</v>
      </c>
      <c r="D1026" s="58">
        <f>Bil!E61</f>
        <v>271225</v>
      </c>
      <c r="E1026" s="58">
        <v>0</v>
      </c>
      <c r="F1026" s="58">
        <v>0</v>
      </c>
      <c r="G1026" s="59">
        <f t="shared" si="32"/>
        <v>39961.300000000003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575057</v>
      </c>
      <c r="D1039" s="58">
        <f>Bil!E74</f>
        <v>935089</v>
      </c>
      <c r="E1039" s="58">
        <v>0</v>
      </c>
      <c r="F1039" s="58">
        <v>0</v>
      </c>
      <c r="G1039" s="59">
        <f t="shared" si="32"/>
        <v>154049.80499999999</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2640</v>
      </c>
      <c r="D1049" s="58">
        <f>Bil!E84</f>
        <v>0</v>
      </c>
      <c r="E1049" s="58">
        <v>0</v>
      </c>
      <c r="F1049" s="58">
        <v>0</v>
      </c>
      <c r="G1049" s="59">
        <f t="shared" si="34"/>
        <v>192.72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2640</v>
      </c>
      <c r="D1056" s="58">
        <f>Bil!E91</f>
        <v>0</v>
      </c>
      <c r="E1056" s="58">
        <v>0</v>
      </c>
      <c r="F1056" s="58">
        <v>0</v>
      </c>
      <c r="G1056" s="59">
        <f t="shared" si="34"/>
        <v>211.20000000000002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159843</v>
      </c>
      <c r="D1116" s="58">
        <f>Bil!E151</f>
        <v>532542</v>
      </c>
      <c r="E1116" s="58">
        <v>0</v>
      </c>
      <c r="F1116" s="58">
        <v>0</v>
      </c>
      <c r="G1116" s="59">
        <f t="shared" si="36"/>
        <v>171489.78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24050</v>
      </c>
      <c r="D1128" s="58">
        <f>Bil!E163</f>
        <v>17098</v>
      </c>
      <c r="E1128" s="58">
        <v>0</v>
      </c>
      <c r="F1128" s="58">
        <v>0</v>
      </c>
      <c r="G1128" s="59">
        <f t="shared" si="36"/>
        <v>8853.3919999999998</v>
      </c>
      <c r="H1128" s="59">
        <f t="shared" si="35"/>
        <v>0</v>
      </c>
      <c r="I1128" s="60"/>
    </row>
    <row r="1129" spans="1:9" x14ac:dyDescent="0.2">
      <c r="A1129" s="57">
        <v>152</v>
      </c>
      <c r="B1129" s="58">
        <f>Bil!C164</f>
        <v>153</v>
      </c>
      <c r="C1129" s="58">
        <f>Bil!D164</f>
        <v>7943</v>
      </c>
      <c r="D1129" s="58">
        <f>Bil!E164</f>
        <v>8361</v>
      </c>
      <c r="E1129" s="58">
        <v>0</v>
      </c>
      <c r="F1129" s="58">
        <v>0</v>
      </c>
      <c r="G1129" s="59">
        <f t="shared" si="36"/>
        <v>3773.7449999999999</v>
      </c>
      <c r="H1129" s="59">
        <f t="shared" si="35"/>
        <v>0</v>
      </c>
      <c r="I1129" s="60"/>
    </row>
    <row r="1130" spans="1:9" x14ac:dyDescent="0.2">
      <c r="A1130" s="57">
        <v>152</v>
      </c>
      <c r="B1130" s="58">
        <f>Bil!C165</f>
        <v>154</v>
      </c>
      <c r="C1130" s="58">
        <f>Bil!D165</f>
        <v>127850</v>
      </c>
      <c r="D1130" s="58">
        <f>Bil!E165</f>
        <v>507083</v>
      </c>
      <c r="E1130" s="58">
        <v>0</v>
      </c>
      <c r="F1130" s="58">
        <v>0</v>
      </c>
      <c r="G1130" s="59">
        <f t="shared" si="36"/>
        <v>175870.46399999998</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412574</v>
      </c>
      <c r="D1134" s="58">
        <f>Bil!E169</f>
        <v>402547</v>
      </c>
      <c r="E1134" s="58">
        <v>0</v>
      </c>
      <c r="F1134" s="58">
        <v>0</v>
      </c>
      <c r="G1134" s="59">
        <f t="shared" si="36"/>
        <v>192391.54399999999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412574</v>
      </c>
      <c r="D1137" s="58">
        <f>Bil!E172</f>
        <v>402547</v>
      </c>
      <c r="E1137" s="58">
        <v>0</v>
      </c>
      <c r="F1137" s="58">
        <v>0</v>
      </c>
      <c r="G1137" s="59">
        <f t="shared" si="36"/>
        <v>196044.54800000001</v>
      </c>
      <c r="H1137" s="59">
        <f t="shared" si="35"/>
        <v>0</v>
      </c>
      <c r="I1137" s="60"/>
    </row>
    <row r="1138" spans="1:9" x14ac:dyDescent="0.2">
      <c r="A1138" s="57">
        <v>152</v>
      </c>
      <c r="B1138" s="58">
        <f>Bil!C173</f>
        <v>162</v>
      </c>
      <c r="C1138" s="58">
        <f>Bil!D173</f>
        <v>10138464</v>
      </c>
      <c r="D1138" s="58">
        <f>Bil!E173</f>
        <v>10363845</v>
      </c>
      <c r="E1138" s="58">
        <v>0</v>
      </c>
      <c r="F1138" s="58">
        <v>0</v>
      </c>
      <c r="G1138" s="59">
        <f t="shared" si="36"/>
        <v>5000316.9480000008</v>
      </c>
      <c r="H1138" s="59">
        <f t="shared" si="35"/>
        <v>0</v>
      </c>
      <c r="I1138" s="60"/>
    </row>
    <row r="1139" spans="1:9" x14ac:dyDescent="0.2">
      <c r="A1139" s="57">
        <v>152</v>
      </c>
      <c r="B1139" s="58">
        <f>Bil!C174</f>
        <v>163</v>
      </c>
      <c r="C1139" s="58">
        <f>Bil!D174</f>
        <v>768685</v>
      </c>
      <c r="D1139" s="58">
        <f>Bil!E174</f>
        <v>742142</v>
      </c>
      <c r="E1139" s="58">
        <v>0</v>
      </c>
      <c r="F1139" s="58">
        <v>0</v>
      </c>
      <c r="G1139" s="59">
        <f t="shared" si="36"/>
        <v>367233.94700000004</v>
      </c>
      <c r="H1139" s="59">
        <f t="shared" si="35"/>
        <v>0</v>
      </c>
      <c r="I1139" s="60"/>
    </row>
    <row r="1140" spans="1:9" x14ac:dyDescent="0.2">
      <c r="A1140" s="57">
        <v>152</v>
      </c>
      <c r="B1140" s="58">
        <f>Bil!C175</f>
        <v>164</v>
      </c>
      <c r="C1140" s="58">
        <f>Bil!D175</f>
        <v>764486</v>
      </c>
      <c r="D1140" s="58">
        <f>Bil!E175</f>
        <v>722595</v>
      </c>
      <c r="E1140" s="58">
        <v>0</v>
      </c>
      <c r="F1140" s="58">
        <v>0</v>
      </c>
      <c r="G1140" s="59">
        <f t="shared" si="36"/>
        <v>362386.864</v>
      </c>
      <c r="H1140" s="59">
        <f t="shared" si="35"/>
        <v>0</v>
      </c>
      <c r="I1140" s="60"/>
    </row>
    <row r="1141" spans="1:9" x14ac:dyDescent="0.2">
      <c r="A1141" s="57">
        <v>152</v>
      </c>
      <c r="B1141" s="58">
        <f>Bil!C176</f>
        <v>165</v>
      </c>
      <c r="C1141" s="58">
        <f>Bil!D176</f>
        <v>424112</v>
      </c>
      <c r="D1141" s="58">
        <f>Bil!E176</f>
        <v>394099</v>
      </c>
      <c r="E1141" s="58">
        <v>0</v>
      </c>
      <c r="F1141" s="58">
        <v>0</v>
      </c>
      <c r="G1141" s="59">
        <f t="shared" si="36"/>
        <v>200031.15000000002</v>
      </c>
      <c r="H1141" s="59">
        <f t="shared" si="35"/>
        <v>0</v>
      </c>
      <c r="I1141" s="60"/>
    </row>
    <row r="1142" spans="1:9" x14ac:dyDescent="0.2">
      <c r="A1142" s="57">
        <v>152</v>
      </c>
      <c r="B1142" s="58">
        <f>Bil!C177</f>
        <v>166</v>
      </c>
      <c r="C1142" s="58">
        <f>Bil!D177</f>
        <v>295603</v>
      </c>
      <c r="D1142" s="58">
        <f>Bil!E177</f>
        <v>234123</v>
      </c>
      <c r="E1142" s="58">
        <v>0</v>
      </c>
      <c r="F1142" s="58">
        <v>0</v>
      </c>
      <c r="G1142" s="59">
        <f t="shared" si="36"/>
        <v>126798.93400000001</v>
      </c>
      <c r="H1142" s="59">
        <f t="shared" si="35"/>
        <v>0</v>
      </c>
      <c r="I1142" s="60"/>
    </row>
    <row r="1143" spans="1:9" x14ac:dyDescent="0.2">
      <c r="A1143" s="57">
        <v>152</v>
      </c>
      <c r="B1143" s="58">
        <f>Bil!C178</f>
        <v>167</v>
      </c>
      <c r="C1143" s="58">
        <f>Bil!D178</f>
        <v>437</v>
      </c>
      <c r="D1143" s="58">
        <f>Bil!E178</f>
        <v>0</v>
      </c>
      <c r="E1143" s="58">
        <v>0</v>
      </c>
      <c r="F1143" s="58">
        <v>0</v>
      </c>
      <c r="G1143" s="59">
        <f t="shared" si="36"/>
        <v>72.978999999999999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437</v>
      </c>
      <c r="D1146" s="58">
        <f>Bil!E181</f>
        <v>0</v>
      </c>
      <c r="E1146" s="58">
        <v>0</v>
      </c>
      <c r="F1146" s="58">
        <v>0</v>
      </c>
      <c r="G1146" s="59">
        <f t="shared" si="36"/>
        <v>74.290000000000006</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3417</v>
      </c>
      <c r="D1148" s="58">
        <f>Bil!E183</f>
        <v>5944</v>
      </c>
      <c r="E1148" s="58">
        <v>0</v>
      </c>
      <c r="F1148" s="58">
        <v>0</v>
      </c>
      <c r="G1148" s="59">
        <f t="shared" si="36"/>
        <v>2632.46</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40917</v>
      </c>
      <c r="D1150" s="58">
        <f>Bil!E185</f>
        <v>88429</v>
      </c>
      <c r="E1150" s="58">
        <v>0</v>
      </c>
      <c r="F1150" s="58">
        <v>0</v>
      </c>
      <c r="G1150" s="59">
        <f t="shared" si="36"/>
        <v>37892.85</v>
      </c>
      <c r="H1150" s="59">
        <f t="shared" si="35"/>
        <v>0</v>
      </c>
      <c r="I1150" s="60"/>
    </row>
    <row r="1151" spans="1:9" x14ac:dyDescent="0.2">
      <c r="A1151" s="57">
        <v>152</v>
      </c>
      <c r="B1151" s="58">
        <f>Bil!C186</f>
        <v>175</v>
      </c>
      <c r="C1151" s="58">
        <f>Bil!D186</f>
        <v>4199</v>
      </c>
      <c r="D1151" s="58">
        <f>Bil!E186</f>
        <v>19547</v>
      </c>
      <c r="E1151" s="58">
        <v>0</v>
      </c>
      <c r="F1151" s="58">
        <v>0</v>
      </c>
      <c r="G1151" s="59">
        <f t="shared" si="36"/>
        <v>7576.2749999999996</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9369779</v>
      </c>
      <c r="D1199" s="58">
        <f>Bil!E234</f>
        <v>9621703</v>
      </c>
      <c r="E1199" s="58">
        <v>0</v>
      </c>
      <c r="F1199" s="58">
        <v>0</v>
      </c>
      <c r="G1199" s="59">
        <f t="shared" si="38"/>
        <v>6380740.2549999999</v>
      </c>
      <c r="H1199" s="59">
        <f t="shared" si="37"/>
        <v>0</v>
      </c>
      <c r="I1199" s="60"/>
    </row>
    <row r="1200" spans="1:9" x14ac:dyDescent="0.2">
      <c r="A1200" s="57">
        <v>152</v>
      </c>
      <c r="B1200" s="58">
        <f>Bil!C235</f>
        <v>224</v>
      </c>
      <c r="C1200" s="58">
        <f>Bil!D235</f>
        <v>9563407</v>
      </c>
      <c r="D1200" s="58">
        <f>Bil!E235</f>
        <v>9428756</v>
      </c>
      <c r="E1200" s="58">
        <v>0</v>
      </c>
      <c r="F1200" s="58">
        <v>0</v>
      </c>
      <c r="G1200" s="59">
        <f t="shared" si="38"/>
        <v>6366285.8560000006</v>
      </c>
      <c r="H1200" s="59">
        <f t="shared" si="37"/>
        <v>0</v>
      </c>
      <c r="I1200" s="60"/>
    </row>
    <row r="1201" spans="1:9" x14ac:dyDescent="0.2">
      <c r="A1201" s="57">
        <v>152</v>
      </c>
      <c r="B1201" s="58">
        <f>Bil!C236</f>
        <v>225</v>
      </c>
      <c r="C1201" s="58">
        <f>Bil!D236</f>
        <v>9563407</v>
      </c>
      <c r="D1201" s="58">
        <f>Bil!E236</f>
        <v>9428756</v>
      </c>
      <c r="E1201" s="58">
        <v>0</v>
      </c>
      <c r="F1201" s="58">
        <v>0</v>
      </c>
      <c r="G1201" s="59">
        <f t="shared" si="38"/>
        <v>6394706.7750000004</v>
      </c>
      <c r="H1201" s="59">
        <f t="shared" si="37"/>
        <v>0</v>
      </c>
      <c r="I1201" s="60"/>
    </row>
    <row r="1202" spans="1:9" x14ac:dyDescent="0.2">
      <c r="A1202" s="57">
        <v>152</v>
      </c>
      <c r="B1202" s="58">
        <f>Bil!C237</f>
        <v>226</v>
      </c>
      <c r="C1202" s="58">
        <f>Bil!D237</f>
        <v>9563407</v>
      </c>
      <c r="D1202" s="58">
        <f>Bil!E237</f>
        <v>9428756</v>
      </c>
      <c r="E1202" s="58">
        <v>0</v>
      </c>
      <c r="F1202" s="58">
        <v>0</v>
      </c>
      <c r="G1202" s="59">
        <f t="shared" si="38"/>
        <v>6423127.6940000001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167488</v>
      </c>
      <c r="E1208" s="58">
        <v>0</v>
      </c>
      <c r="F1208" s="58">
        <v>0</v>
      </c>
      <c r="G1208" s="59">
        <f t="shared" si="38"/>
        <v>77714.432000000001</v>
      </c>
      <c r="H1208" s="59">
        <f t="shared" si="37"/>
        <v>0</v>
      </c>
      <c r="I1208" s="60"/>
    </row>
    <row r="1209" spans="1:9" x14ac:dyDescent="0.2">
      <c r="A1209" s="57">
        <v>152</v>
      </c>
      <c r="B1209" s="58">
        <f>Bil!C244</f>
        <v>233</v>
      </c>
      <c r="C1209" s="58">
        <f>Bil!D244</f>
        <v>0</v>
      </c>
      <c r="D1209" s="58">
        <f>Bil!E244</f>
        <v>167488</v>
      </c>
      <c r="E1209" s="58">
        <v>0</v>
      </c>
      <c r="F1209" s="58">
        <v>0</v>
      </c>
      <c r="G1209" s="59">
        <f t="shared" si="38"/>
        <v>78049.40800000001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225620</v>
      </c>
      <c r="D1212" s="58">
        <f>Bil!E247</f>
        <v>0</v>
      </c>
      <c r="E1212" s="58">
        <v>0</v>
      </c>
      <c r="F1212" s="58">
        <v>0</v>
      </c>
      <c r="G1212" s="59">
        <f t="shared" si="38"/>
        <v>53246.32</v>
      </c>
      <c r="H1212" s="59">
        <f t="shared" si="37"/>
        <v>0</v>
      </c>
      <c r="I1212" s="60"/>
    </row>
    <row r="1213" spans="1:9" x14ac:dyDescent="0.2">
      <c r="A1213" s="57">
        <v>152</v>
      </c>
      <c r="B1213" s="58">
        <f>Bil!C248</f>
        <v>237</v>
      </c>
      <c r="C1213" s="58">
        <f>Bil!D248</f>
        <v>129424</v>
      </c>
      <c r="D1213" s="58">
        <f>Bil!E248</f>
        <v>0</v>
      </c>
      <c r="E1213" s="58">
        <v>0</v>
      </c>
      <c r="F1213" s="58">
        <v>0</v>
      </c>
      <c r="G1213" s="59">
        <f t="shared" si="38"/>
        <v>30673.487999999998</v>
      </c>
      <c r="H1213" s="59">
        <f t="shared" si="37"/>
        <v>0</v>
      </c>
      <c r="I1213" s="60"/>
    </row>
    <row r="1214" spans="1:9" x14ac:dyDescent="0.2">
      <c r="A1214" s="57">
        <v>152</v>
      </c>
      <c r="B1214" s="58">
        <f>Bil!C249</f>
        <v>238</v>
      </c>
      <c r="C1214" s="58">
        <f>Bil!D249</f>
        <v>96196</v>
      </c>
      <c r="D1214" s="58">
        <f>Bil!E249</f>
        <v>0</v>
      </c>
      <c r="E1214" s="58">
        <v>0</v>
      </c>
      <c r="F1214" s="58">
        <v>0</v>
      </c>
      <c r="G1214" s="59">
        <f t="shared" si="38"/>
        <v>22894.647999999997</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31992</v>
      </c>
      <c r="D1216" s="58">
        <f>Bil!E251</f>
        <v>25459</v>
      </c>
      <c r="E1216" s="58">
        <v>0</v>
      </c>
      <c r="F1216" s="58">
        <v>0</v>
      </c>
      <c r="G1216" s="59">
        <f t="shared" si="38"/>
        <v>19898.400000000001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159843</v>
      </c>
      <c r="D1224" s="58">
        <f>Bil!E260</f>
        <v>532542</v>
      </c>
      <c r="E1224" s="58">
        <v>0</v>
      </c>
      <c r="F1224" s="58">
        <v>0</v>
      </c>
      <c r="G1224" s="59">
        <f t="shared" si="38"/>
        <v>303781.89600000001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2203</v>
      </c>
      <c r="D1228" s="58">
        <f>Bil!E264</f>
        <v>0</v>
      </c>
      <c r="E1228" s="58">
        <v>0</v>
      </c>
      <c r="F1228" s="58">
        <v>0</v>
      </c>
      <c r="G1228" s="59">
        <f t="shared" si="38"/>
        <v>555.15599999999995</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437</v>
      </c>
      <c r="D1231" s="58">
        <f>Bil!E267</f>
        <v>0</v>
      </c>
      <c r="E1231" s="58">
        <v>0</v>
      </c>
      <c r="F1231" s="58">
        <v>0</v>
      </c>
      <c r="G1231" s="59">
        <f t="shared" si="38"/>
        <v>111.435</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127850</v>
      </c>
      <c r="D1250" s="58">
        <f>Bil!E286</f>
        <v>507082</v>
      </c>
      <c r="E1250" s="58">
        <v>0</v>
      </c>
      <c r="F1250" s="58">
        <v>0</v>
      </c>
      <c r="G1250" s="59">
        <f t="shared" si="40"/>
        <v>312911.83600000007</v>
      </c>
      <c r="H1250" s="59">
        <f t="shared" si="39"/>
        <v>0</v>
      </c>
      <c r="I1250" s="60"/>
    </row>
    <row r="1251" spans="1:9" x14ac:dyDescent="0.2">
      <c r="A1251" s="57">
        <v>152</v>
      </c>
      <c r="B1251" s="58">
        <f>Bil!C287</f>
        <v>275</v>
      </c>
      <c r="C1251" s="58">
        <f>Bil!D287</f>
        <v>764486</v>
      </c>
      <c r="D1251" s="58">
        <f>Bil!E287</f>
        <v>722595</v>
      </c>
      <c r="E1251" s="58">
        <v>0</v>
      </c>
      <c r="F1251" s="58">
        <v>0</v>
      </c>
      <c r="G1251" s="59">
        <f t="shared" si="40"/>
        <v>607660.90000000014</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4199</v>
      </c>
      <c r="D1254" s="58">
        <f>Bil!E290</f>
        <v>19547</v>
      </c>
      <c r="E1254" s="58">
        <v>0</v>
      </c>
      <c r="F1254" s="58">
        <v>0</v>
      </c>
      <c r="G1254" s="59">
        <f t="shared" si="40"/>
        <v>12035.454000000002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38714</v>
      </c>
      <c r="D1265" s="58">
        <f>Bil!E301</f>
        <v>88429</v>
      </c>
      <c r="E1265" s="58">
        <v>0</v>
      </c>
      <c r="F1265" s="58">
        <v>0</v>
      </c>
      <c r="G1265" s="59">
        <f t="shared" si="40"/>
        <v>62300.307999999997</v>
      </c>
      <c r="H1265" s="59">
        <f t="shared" si="39"/>
        <v>0</v>
      </c>
      <c r="I1265" s="60"/>
    </row>
    <row r="1266" spans="1:9" x14ac:dyDescent="0.2">
      <c r="A1266" s="57">
        <v>152</v>
      </c>
      <c r="B1266" s="58">
        <f>Bil!C302</f>
        <v>290</v>
      </c>
      <c r="C1266" s="58">
        <f>Bil!D302</f>
        <v>2203</v>
      </c>
      <c r="D1266" s="58">
        <f>Bil!E302</f>
        <v>0</v>
      </c>
      <c r="E1266" s="58">
        <v>0</v>
      </c>
      <c r="F1266" s="58">
        <v>0</v>
      </c>
      <c r="G1266" s="59">
        <f t="shared" si="40"/>
        <v>638.87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6388524</v>
      </c>
      <c r="D1396" s="58">
        <f>RasF!E121</f>
        <v>6783330</v>
      </c>
      <c r="E1396" s="58">
        <v>0</v>
      </c>
      <c r="F1396" s="58">
        <v>0</v>
      </c>
      <c r="G1396" s="59">
        <f t="shared" si="44"/>
        <v>2195070.2400000002</v>
      </c>
      <c r="H1396" s="59">
        <f t="shared" si="43"/>
        <v>0</v>
      </c>
      <c r="I1396" s="60"/>
    </row>
    <row r="1397" spans="1:9" x14ac:dyDescent="0.2">
      <c r="A1397" s="57">
        <v>154</v>
      </c>
      <c r="B1397" s="58">
        <f>RasF!C122</f>
        <v>111</v>
      </c>
      <c r="C1397" s="58">
        <f>RasF!D122</f>
        <v>6190440</v>
      </c>
      <c r="D1397" s="58">
        <f>RasF!E122</f>
        <v>6573456</v>
      </c>
      <c r="E1397" s="58">
        <v>0</v>
      </c>
      <c r="F1397" s="58">
        <v>0</v>
      </c>
      <c r="G1397" s="59">
        <f t="shared" si="44"/>
        <v>2146446.0720000002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6190440</v>
      </c>
      <c r="D1399" s="58">
        <f>RasF!E124</f>
        <v>6573456</v>
      </c>
      <c r="E1399" s="58">
        <v>0</v>
      </c>
      <c r="F1399" s="58">
        <v>0</v>
      </c>
      <c r="G1399" s="59">
        <f t="shared" si="44"/>
        <v>2185120.7760000001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198084</v>
      </c>
      <c r="D1408" s="58">
        <f>RasF!E133</f>
        <v>209874</v>
      </c>
      <c r="E1408" s="58">
        <v>0</v>
      </c>
      <c r="F1408" s="58">
        <v>0</v>
      </c>
      <c r="G1408" s="59">
        <f t="shared" si="44"/>
        <v>75375.504000000001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6388524</v>
      </c>
      <c r="D1423" s="67">
        <f>RasF!E148</f>
        <v>6783330</v>
      </c>
      <c r="E1423" s="67">
        <v>0</v>
      </c>
      <c r="F1423" s="67">
        <v>0</v>
      </c>
      <c r="G1423" s="68">
        <f t="shared" si="44"/>
        <v>2733860.2080000001</v>
      </c>
      <c r="H1423" s="68">
        <f t="shared" si="45"/>
        <v>0</v>
      </c>
      <c r="I1423" s="69"/>
    </row>
    <row r="1424" spans="1:9" x14ac:dyDescent="0.2">
      <c r="A1424" s="62">
        <v>156</v>
      </c>
      <c r="B1424" s="63">
        <f>PVRIO!C12</f>
        <v>1</v>
      </c>
      <c r="C1424" s="70">
        <f>PVRIO!D12</f>
        <v>96942</v>
      </c>
      <c r="D1424" s="70">
        <f>PVRIO!E12</f>
        <v>0</v>
      </c>
      <c r="E1424" s="70">
        <v>0</v>
      </c>
      <c r="F1424" s="70">
        <v>0</v>
      </c>
      <c r="G1424" s="64">
        <f t="shared" si="44"/>
        <v>96.942000000000007</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96942</v>
      </c>
      <c r="D1441" s="61">
        <f>PVRIO!E29</f>
        <v>0</v>
      </c>
      <c r="E1441" s="61">
        <v>0</v>
      </c>
      <c r="F1441" s="61">
        <v>0</v>
      </c>
      <c r="G1441" s="59">
        <f t="shared" si="46"/>
        <v>1744.9559999999999</v>
      </c>
      <c r="H1441" s="59">
        <f t="shared" si="45"/>
        <v>0</v>
      </c>
      <c r="I1441" s="60">
        <v>0</v>
      </c>
    </row>
    <row r="1442" spans="1:9" x14ac:dyDescent="0.2">
      <c r="A1442" s="57">
        <v>156</v>
      </c>
      <c r="B1442" s="58">
        <f>PVRIO!C30</f>
        <v>19</v>
      </c>
      <c r="C1442" s="61">
        <f>PVRIO!D30</f>
        <v>96942</v>
      </c>
      <c r="D1442" s="61">
        <f>PVRIO!E30</f>
        <v>0</v>
      </c>
      <c r="E1442" s="61">
        <v>0</v>
      </c>
      <c r="F1442" s="61">
        <v>0</v>
      </c>
      <c r="G1442" s="59">
        <f t="shared" si="46"/>
        <v>1841.8979999999999</v>
      </c>
      <c r="H1442" s="59">
        <f t="shared" si="45"/>
        <v>0</v>
      </c>
      <c r="I1442" s="60">
        <v>0</v>
      </c>
    </row>
    <row r="1443" spans="1:9" x14ac:dyDescent="0.2">
      <c r="A1443" s="57">
        <v>156</v>
      </c>
      <c r="B1443" s="58">
        <f>PVRIO!C31</f>
        <v>20</v>
      </c>
      <c r="C1443" s="61">
        <f>PVRIO!D31</f>
        <v>96942</v>
      </c>
      <c r="D1443" s="61">
        <f>PVRIO!E31</f>
        <v>0</v>
      </c>
      <c r="E1443" s="61">
        <v>0</v>
      </c>
      <c r="F1443" s="61">
        <v>0</v>
      </c>
      <c r="G1443" s="59">
        <f t="shared" si="46"/>
        <v>1938.8400000000001</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768684</v>
      </c>
      <c r="D1468" s="70"/>
      <c r="E1468" s="70">
        <v>0</v>
      </c>
      <c r="F1468" s="70">
        <v>0</v>
      </c>
      <c r="G1468" s="64">
        <f t="shared" ref="G1468:G1499" si="51">B1468/1000*C1468</f>
        <v>768.68399999999997</v>
      </c>
      <c r="H1468" s="64">
        <f t="shared" ref="H1468:H1499" si="52">ABS(C1468-ROUND(C1468,0))</f>
        <v>0</v>
      </c>
      <c r="I1468" s="65"/>
    </row>
    <row r="1469" spans="1:9" x14ac:dyDescent="0.2">
      <c r="A1469" s="73">
        <v>159</v>
      </c>
      <c r="B1469" s="61">
        <f>Obv!C13</f>
        <v>2</v>
      </c>
      <c r="C1469" s="61">
        <f>Obv!D13</f>
        <v>6863728</v>
      </c>
      <c r="D1469" s="61">
        <v>0</v>
      </c>
      <c r="E1469" s="61">
        <v>0</v>
      </c>
      <c r="F1469" s="61">
        <v>0</v>
      </c>
      <c r="G1469" s="59">
        <f t="shared" si="51"/>
        <v>13727.456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6747209</v>
      </c>
      <c r="D1471" s="61">
        <v>0</v>
      </c>
      <c r="E1471" s="61">
        <v>0</v>
      </c>
      <c r="F1471" s="61">
        <v>0</v>
      </c>
      <c r="G1471" s="59">
        <f t="shared" si="51"/>
        <v>26988.835999999999</v>
      </c>
      <c r="H1471" s="59">
        <f t="shared" si="52"/>
        <v>0</v>
      </c>
      <c r="I1471" s="60"/>
    </row>
    <row r="1472" spans="1:9" x14ac:dyDescent="0.2">
      <c r="A1472" s="73">
        <v>159</v>
      </c>
      <c r="B1472" s="61">
        <f>Obv!C16</f>
        <v>5</v>
      </c>
      <c r="C1472" s="61">
        <f>Obv!D16</f>
        <v>5710601</v>
      </c>
      <c r="D1472" s="61">
        <v>0</v>
      </c>
      <c r="E1472" s="61">
        <v>0</v>
      </c>
      <c r="F1472" s="61">
        <v>0</v>
      </c>
      <c r="G1472" s="59">
        <f t="shared" si="51"/>
        <v>28553.005000000001</v>
      </c>
      <c r="H1472" s="59">
        <f t="shared" si="52"/>
        <v>0</v>
      </c>
      <c r="I1472" s="60"/>
    </row>
    <row r="1473" spans="1:9" x14ac:dyDescent="0.2">
      <c r="A1473" s="73">
        <v>159</v>
      </c>
      <c r="B1473" s="61">
        <f>Obv!C17</f>
        <v>6</v>
      </c>
      <c r="C1473" s="61">
        <f>Obv!D17</f>
        <v>928661</v>
      </c>
      <c r="D1473" s="61">
        <v>0</v>
      </c>
      <c r="E1473" s="61">
        <v>0</v>
      </c>
      <c r="F1473" s="61">
        <v>0</v>
      </c>
      <c r="G1473" s="59">
        <f t="shared" si="51"/>
        <v>5571.9660000000003</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18520</v>
      </c>
      <c r="D1476" s="61">
        <v>0</v>
      </c>
      <c r="E1476" s="61">
        <v>0</v>
      </c>
      <c r="F1476" s="61">
        <v>0</v>
      </c>
      <c r="G1476" s="59">
        <f t="shared" si="51"/>
        <v>166.67999999999998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89427</v>
      </c>
      <c r="D1478" s="61">
        <v>0</v>
      </c>
      <c r="E1478" s="61">
        <v>0</v>
      </c>
      <c r="F1478" s="61">
        <v>0</v>
      </c>
      <c r="G1478" s="59">
        <f t="shared" si="51"/>
        <v>983.69699999999989</v>
      </c>
      <c r="H1478" s="59">
        <f t="shared" si="52"/>
        <v>0</v>
      </c>
      <c r="I1478" s="60"/>
    </row>
    <row r="1479" spans="1:9" x14ac:dyDescent="0.2">
      <c r="A1479" s="73">
        <v>159</v>
      </c>
      <c r="B1479" s="61">
        <f>Obv!C23</f>
        <v>12</v>
      </c>
      <c r="C1479" s="61">
        <f>Obv!D23</f>
        <v>116519</v>
      </c>
      <c r="D1479" s="61">
        <v>0</v>
      </c>
      <c r="E1479" s="61">
        <v>0</v>
      </c>
      <c r="F1479" s="61">
        <v>0</v>
      </c>
      <c r="G1479" s="59">
        <f t="shared" si="51"/>
        <v>1398.2280000000001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6890270</v>
      </c>
      <c r="D1486" s="61">
        <v>0</v>
      </c>
      <c r="E1486" s="61">
        <v>0</v>
      </c>
      <c r="F1486" s="61">
        <v>0</v>
      </c>
      <c r="G1486" s="59">
        <f t="shared" si="51"/>
        <v>130915.12999999999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6789100</v>
      </c>
      <c r="D1488" s="61">
        <v>0</v>
      </c>
      <c r="E1488" s="61">
        <v>0</v>
      </c>
      <c r="F1488" s="61">
        <v>0</v>
      </c>
      <c r="G1488" s="59">
        <f t="shared" si="51"/>
        <v>142571.1</v>
      </c>
      <c r="H1488" s="59">
        <f t="shared" si="52"/>
        <v>0</v>
      </c>
      <c r="I1488" s="60"/>
    </row>
    <row r="1489" spans="1:9" x14ac:dyDescent="0.2">
      <c r="A1489" s="73">
        <v>159</v>
      </c>
      <c r="B1489" s="61">
        <f>Obv!C33</f>
        <v>22</v>
      </c>
      <c r="C1489" s="61">
        <f>Obv!D33</f>
        <v>5740615</v>
      </c>
      <c r="D1489" s="61">
        <v>0</v>
      </c>
      <c r="E1489" s="61">
        <v>0</v>
      </c>
      <c r="F1489" s="61">
        <v>0</v>
      </c>
      <c r="G1489" s="59">
        <f t="shared" si="51"/>
        <v>126293.53</v>
      </c>
      <c r="H1489" s="59">
        <f t="shared" si="52"/>
        <v>0</v>
      </c>
      <c r="I1489" s="60"/>
    </row>
    <row r="1490" spans="1:9" x14ac:dyDescent="0.2">
      <c r="A1490" s="73">
        <v>159</v>
      </c>
      <c r="B1490" s="61">
        <f>Obv!C34</f>
        <v>23</v>
      </c>
      <c r="C1490" s="61">
        <f>Obv!D34</f>
        <v>990140</v>
      </c>
      <c r="D1490" s="61">
        <v>0</v>
      </c>
      <c r="E1490" s="61">
        <v>0</v>
      </c>
      <c r="F1490" s="61">
        <v>0</v>
      </c>
      <c r="G1490" s="59">
        <f t="shared" si="51"/>
        <v>22773.22</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437</v>
      </c>
      <c r="D1492" s="61">
        <v>0</v>
      </c>
      <c r="E1492" s="61">
        <v>0</v>
      </c>
      <c r="F1492" s="61">
        <v>0</v>
      </c>
      <c r="G1492" s="59">
        <f t="shared" si="51"/>
        <v>10.925000000000001</v>
      </c>
      <c r="H1492" s="59">
        <f t="shared" si="52"/>
        <v>0</v>
      </c>
      <c r="I1492" s="60"/>
    </row>
    <row r="1493" spans="1:9" x14ac:dyDescent="0.2">
      <c r="A1493" s="73">
        <v>159</v>
      </c>
      <c r="B1493" s="61">
        <f>Obv!C37</f>
        <v>26</v>
      </c>
      <c r="C1493" s="61">
        <f>Obv!D37</f>
        <v>15993</v>
      </c>
      <c r="D1493" s="61">
        <v>0</v>
      </c>
      <c r="E1493" s="61">
        <v>0</v>
      </c>
      <c r="F1493" s="61">
        <v>0</v>
      </c>
      <c r="G1493" s="59">
        <f t="shared" si="51"/>
        <v>415.81799999999998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41915</v>
      </c>
      <c r="D1495" s="61">
        <v>0</v>
      </c>
      <c r="E1495" s="61">
        <v>0</v>
      </c>
      <c r="F1495" s="61">
        <v>0</v>
      </c>
      <c r="G1495" s="59">
        <f t="shared" si="51"/>
        <v>1173.6200000000001</v>
      </c>
      <c r="H1495" s="59">
        <f t="shared" si="52"/>
        <v>0</v>
      </c>
      <c r="I1495" s="60"/>
    </row>
    <row r="1496" spans="1:9" x14ac:dyDescent="0.2">
      <c r="A1496" s="73">
        <v>159</v>
      </c>
      <c r="B1496" s="61">
        <f>Obv!C40</f>
        <v>29</v>
      </c>
      <c r="C1496" s="61">
        <f>Obv!D40</f>
        <v>101170</v>
      </c>
      <c r="D1496" s="61">
        <v>0</v>
      </c>
      <c r="E1496" s="61">
        <v>0</v>
      </c>
      <c r="F1496" s="61">
        <v>0</v>
      </c>
      <c r="G1496" s="59">
        <f t="shared" si="51"/>
        <v>2933.9300000000003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742142</v>
      </c>
      <c r="D1503" s="61">
        <v>0</v>
      </c>
      <c r="E1503" s="61">
        <v>0</v>
      </c>
      <c r="F1503" s="61">
        <v>0</v>
      </c>
      <c r="G1503" s="59">
        <f t="shared" si="53"/>
        <v>26717.111999999997</v>
      </c>
      <c r="H1503" s="59">
        <f t="shared" si="54"/>
        <v>0</v>
      </c>
      <c r="I1503" s="60"/>
    </row>
    <row r="1504" spans="1:9" x14ac:dyDescent="0.2">
      <c r="A1504" s="73">
        <v>159</v>
      </c>
      <c r="B1504" s="61">
        <f>Obv!C48</f>
        <v>37</v>
      </c>
      <c r="C1504" s="61">
        <f>Obv!D48</f>
        <v>230322</v>
      </c>
      <c r="D1504" s="61">
        <v>0</v>
      </c>
      <c r="E1504" s="61">
        <v>0</v>
      </c>
      <c r="F1504" s="61">
        <v>0</v>
      </c>
      <c r="G1504" s="59">
        <f t="shared" si="53"/>
        <v>8521.9139999999989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230322</v>
      </c>
      <c r="D1510" s="61">
        <v>0</v>
      </c>
      <c r="E1510" s="61">
        <v>0</v>
      </c>
      <c r="F1510" s="61">
        <v>0</v>
      </c>
      <c r="G1510" s="59">
        <f t="shared" si="53"/>
        <v>9903.8459999999995</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224378</v>
      </c>
      <c r="D1516" s="61">
        <v>0</v>
      </c>
      <c r="E1516" s="61">
        <v>0</v>
      </c>
      <c r="F1516" s="61">
        <v>0</v>
      </c>
      <c r="G1516" s="59">
        <f t="shared" si="53"/>
        <v>10994.522000000001</v>
      </c>
      <c r="H1516" s="59">
        <f t="shared" si="54"/>
        <v>0</v>
      </c>
      <c r="I1516" s="60"/>
    </row>
    <row r="1517" spans="1:9" x14ac:dyDescent="0.2">
      <c r="A1517" s="73">
        <v>159</v>
      </c>
      <c r="B1517" s="61">
        <f>Obv!C61</f>
        <v>50</v>
      </c>
      <c r="C1517" s="61">
        <f>Obv!D61</f>
        <v>224378</v>
      </c>
      <c r="D1517" s="61">
        <v>0</v>
      </c>
      <c r="E1517" s="61">
        <v>0</v>
      </c>
      <c r="F1517" s="61">
        <v>0</v>
      </c>
      <c r="G1517" s="59">
        <f t="shared" si="53"/>
        <v>11218.900000000001</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5944</v>
      </c>
      <c r="D1531" s="61">
        <v>0</v>
      </c>
      <c r="E1531" s="61">
        <v>0</v>
      </c>
      <c r="F1531" s="61">
        <v>0</v>
      </c>
      <c r="G1531" s="59">
        <f t="shared" si="53"/>
        <v>380.416</v>
      </c>
      <c r="H1531" s="59">
        <f t="shared" si="54"/>
        <v>0</v>
      </c>
      <c r="I1531" s="60"/>
    </row>
    <row r="1532" spans="1:9" x14ac:dyDescent="0.2">
      <c r="A1532" s="73">
        <v>159</v>
      </c>
      <c r="B1532" s="61">
        <f>Obv!C76</f>
        <v>65</v>
      </c>
      <c r="C1532" s="61">
        <f>Obv!D76</f>
        <v>5944</v>
      </c>
      <c r="D1532" s="61">
        <v>0</v>
      </c>
      <c r="E1532" s="61">
        <v>0</v>
      </c>
      <c r="F1532" s="61">
        <v>0</v>
      </c>
      <c r="G1532" s="59">
        <f t="shared" ref="G1532:G1561" si="55">B1532/1000*C1532</f>
        <v>386.36</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511820</v>
      </c>
      <c r="D1557" s="61">
        <v>0</v>
      </c>
      <c r="E1557" s="61">
        <v>0</v>
      </c>
      <c r="F1557" s="61">
        <v>0</v>
      </c>
      <c r="G1557" s="59">
        <f t="shared" si="55"/>
        <v>46063.799999999996</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492273</v>
      </c>
      <c r="D1559" s="61">
        <v>0</v>
      </c>
      <c r="E1559" s="61">
        <v>0</v>
      </c>
      <c r="F1559" s="61">
        <v>0</v>
      </c>
      <c r="G1559" s="59">
        <f t="shared" si="55"/>
        <v>45289.116000000002</v>
      </c>
      <c r="H1559" s="59">
        <f t="shared" si="56"/>
        <v>0</v>
      </c>
      <c r="I1559" s="60"/>
    </row>
    <row r="1560" spans="1:9" x14ac:dyDescent="0.2">
      <c r="A1560" s="73">
        <v>159</v>
      </c>
      <c r="B1560" s="61">
        <f>Obv!C104</f>
        <v>93</v>
      </c>
      <c r="C1560" s="61">
        <f>Obv!D104</f>
        <v>19547</v>
      </c>
      <c r="D1560" s="61">
        <v>0</v>
      </c>
      <c r="E1560" s="61">
        <v>0</v>
      </c>
      <c r="F1560" s="61">
        <v>0</v>
      </c>
      <c r="G1560" s="59">
        <f t="shared" si="55"/>
        <v>1817.8710000000001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43" sqref="K4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15</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12639</v>
      </c>
      <c r="C6" s="12"/>
      <c r="D6" s="401" t="s">
        <v>3128</v>
      </c>
      <c r="E6" s="402"/>
      <c r="F6" s="15" t="s">
        <v>237</v>
      </c>
      <c r="G6" s="12"/>
      <c r="H6" s="12"/>
      <c r="I6" s="12"/>
      <c r="J6" s="409">
        <f>SUM(Skriveni!G2:G1561)</f>
        <v>125350105.12800005</v>
      </c>
      <c r="K6" s="409"/>
    </row>
    <row r="7" spans="1:11" ht="3" customHeight="1" x14ac:dyDescent="0.2">
      <c r="A7" s="12"/>
      <c r="B7" s="12"/>
      <c r="C7" s="12"/>
      <c r="D7" s="12"/>
      <c r="E7" s="12"/>
      <c r="F7" s="12"/>
      <c r="G7" s="12"/>
      <c r="H7" s="12"/>
      <c r="I7" s="12"/>
      <c r="J7" s="12"/>
      <c r="K7" s="12"/>
    </row>
    <row r="8" spans="1:11" ht="15" customHeight="1" x14ac:dyDescent="0.2">
      <c r="A8" s="22" t="s">
        <v>3125</v>
      </c>
      <c r="B8" s="27">
        <v>3019454</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22000</v>
      </c>
      <c r="C12" s="398" t="s">
        <v>1287</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62979635431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444</v>
      </c>
      <c r="C22" s="351" t="str">
        <f>IF(B22&gt;0, "Županija: " &amp; LOOKUP(H2,A83:A103,B83:B103) &amp; ", grad/općina: " &amp; LOOKUP(B22,A107:A663,B107:B663),"Šifra grada/općine nije upisana")</f>
        <v>Županija: ŠIBENSKO-KNINSKA, grad/općina: ŠIBENIK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6304024</v>
      </c>
      <c r="K39" s="114">
        <f>PRRAS!E12</f>
        <v>7176438</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6382575</v>
      </c>
      <c r="K40" s="117">
        <f>PRRAS!E159</f>
        <v>6666811</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167488</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225620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9563407</v>
      </c>
      <c r="K43" s="114">
        <f>Bil!E13</f>
        <v>9428756</v>
      </c>
    </row>
    <row r="44" spans="1:11" ht="12.95" customHeight="1" x14ac:dyDescent="0.2">
      <c r="A44" s="363"/>
      <c r="B44" s="366" t="str">
        <f>Bil!B74</f>
        <v>Financijska imovina (AOP 064+073+081+112+128+140+157+158)</v>
      </c>
      <c r="C44" s="367"/>
      <c r="D44" s="367"/>
      <c r="E44" s="367"/>
      <c r="F44" s="367"/>
      <c r="G44" s="367"/>
      <c r="H44" s="367"/>
      <c r="I44" s="115">
        <f>Bil!C74</f>
        <v>63</v>
      </c>
      <c r="J44" s="116">
        <f>Bil!D74</f>
        <v>575057</v>
      </c>
      <c r="K44" s="117">
        <f>Bil!E74</f>
        <v>935089</v>
      </c>
    </row>
    <row r="45" spans="1:11" ht="12.95" customHeight="1" x14ac:dyDescent="0.2">
      <c r="A45" s="363"/>
      <c r="B45" s="366" t="str">
        <f>Bil!B174</f>
        <v xml:space="preserve">Obveze (AOP 164+175+176+192+220) </v>
      </c>
      <c r="C45" s="367"/>
      <c r="D45" s="367"/>
      <c r="E45" s="367"/>
      <c r="F45" s="367"/>
      <c r="G45" s="367"/>
      <c r="H45" s="367"/>
      <c r="I45" s="115">
        <f>Bil!C174</f>
        <v>163</v>
      </c>
      <c r="J45" s="116">
        <f>Bil!D174</f>
        <v>768685</v>
      </c>
      <c r="K45" s="117">
        <f>Bil!E174</f>
        <v>742142</v>
      </c>
    </row>
    <row r="46" spans="1:11" ht="12.95" customHeight="1" x14ac:dyDescent="0.2">
      <c r="A46" s="364"/>
      <c r="B46" s="369" t="str">
        <f>Bil!B234</f>
        <v>Vlastiti izvori (224 + 232 - 236 + 240 do 242)</v>
      </c>
      <c r="C46" s="370"/>
      <c r="D46" s="370"/>
      <c r="E46" s="370"/>
      <c r="F46" s="370"/>
      <c r="G46" s="370"/>
      <c r="H46" s="370"/>
      <c r="I46" s="118">
        <f>Bil!C234</f>
        <v>223</v>
      </c>
      <c r="J46" s="119">
        <f>Bil!D234</f>
        <v>9369779</v>
      </c>
      <c r="K46" s="120">
        <f>Bil!E234</f>
        <v>9621703</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6388524</v>
      </c>
      <c r="K50" s="117">
        <f>RasF!E121</f>
        <v>6783330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6388524</v>
      </c>
      <c r="K51" s="120">
        <f>RasF!E148</f>
        <v>6783330</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96942</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96942</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768684</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742142</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230322</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511820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56" activePane="bottomLeft" state="frozen"/>
      <selection pane="bottomLeft" activeCell="E688" sqref="E68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12639</v>
      </c>
      <c r="C4" s="429"/>
      <c r="D4" s="429"/>
      <c r="E4" s="430">
        <f>SUM(Skriveni!G2:G976)</f>
        <v>78991846.824000016</v>
      </c>
      <c r="F4" s="431"/>
    </row>
    <row r="5" spans="1:7" s="23" customFormat="1" ht="15" customHeight="1" x14ac:dyDescent="0.2">
      <c r="B5" s="428" t="str">
        <f>"Naziv: "&amp;IF(RefStr!B10&lt;&gt;"",RefStr!B10,"_______________________________________")</f>
        <v>Naziv: OSNOVNA ŠKOLA JURJA ŠIŽGORIĆA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6304024</v>
      </c>
      <c r="E12" s="147">
        <f>E13+E50+E56+E85+E116+E134+E141+E147</f>
        <v>7176438</v>
      </c>
      <c r="F12" s="148">
        <f>IF(D12&lt;&gt;0,IF(E12/D12&gt;=100,"&gt;&gt;100",E12/D12*100),"-")</f>
        <v>113.83900188197254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5129432</v>
      </c>
      <c r="E56" s="147">
        <f>E57+E60+E65+E68+E71+E74+E77+E80</f>
        <v>6127380</v>
      </c>
      <c r="F56" s="150">
        <f t="shared" si="0"/>
        <v>119.4553315064904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25966</v>
      </c>
      <c r="F68" s="150">
        <f t="shared" si="0"/>
        <v>367.89458770189856</v>
      </c>
    </row>
    <row r="69" spans="1:6" s="8" customFormat="1" x14ac:dyDescent="0.2">
      <c r="A69" s="145">
        <v>6341</v>
      </c>
      <c r="B69" s="146" t="s">
        <v>3699</v>
      </c>
      <c r="C69" s="345">
        <v>58</v>
      </c>
      <c r="D69" s="149">
        <v>7058</v>
      </c>
      <c r="E69" s="149">
        <v>25966</v>
      </c>
      <c r="F69" s="148">
        <f t="shared" si="0"/>
        <v>367.89458770189856</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4960931</v>
      </c>
      <c r="E74" s="147">
        <f>SUM(E75:E76)</f>
        <v>5189200</v>
      </c>
      <c r="F74" s="150">
        <f t="shared" si="0"/>
        <v>104.60133390285009</v>
      </c>
    </row>
    <row r="75" spans="1:6" s="8" customFormat="1" x14ac:dyDescent="0.2">
      <c r="A75" s="145" t="s">
        <v>1142</v>
      </c>
      <c r="B75" s="146" t="s">
        <v>3980</v>
      </c>
      <c r="C75" s="345">
        <v>64</v>
      </c>
      <c r="D75" s="149">
        <v>4960931</v>
      </c>
      <c r="E75" s="149">
        <v>5189200</v>
      </c>
      <c r="F75" s="148">
        <f t="shared" si="0"/>
        <v>104.60133390285009</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27578</v>
      </c>
      <c r="E77" s="147">
        <f>SUM(E78:E79)</f>
        <v>394092</v>
      </c>
      <c r="F77" s="150">
        <f t="shared" si="0"/>
        <v>1429.0086300674452</v>
      </c>
    </row>
    <row r="78" spans="1:6" s="8" customFormat="1" x14ac:dyDescent="0.2">
      <c r="A78" s="145" t="s">
        <v>3984</v>
      </c>
      <c r="B78" s="146" t="s">
        <v>920</v>
      </c>
      <c r="C78" s="345">
        <v>67</v>
      </c>
      <c r="D78" s="149">
        <v>27578</v>
      </c>
      <c r="E78" s="149">
        <v>394092</v>
      </c>
      <c r="F78" s="148">
        <f t="shared" ref="F78:F141" si="1">IF(D78&lt;&gt;0,IF(E78/D78&gt;=100,"&gt;&gt;100",E78/D78*100),"-")</f>
        <v>1429.0086300674452</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133865</v>
      </c>
      <c r="E80" s="147">
        <f>SUM(E81:E84)</f>
        <v>518122</v>
      </c>
      <c r="F80" s="150">
        <f t="shared" si="1"/>
        <v>387.04814551974005</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133865</v>
      </c>
      <c r="E83" s="149">
        <v>518122</v>
      </c>
      <c r="F83" s="148">
        <f t="shared" si="1"/>
        <v>387.04814551974005</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192877</v>
      </c>
      <c r="E116" s="147">
        <f>E117+E122+E130</f>
        <v>180267</v>
      </c>
      <c r="F116" s="150">
        <f t="shared" si="1"/>
        <v>93.462154637411416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192877</v>
      </c>
      <c r="E122" s="147">
        <f>SUM(E123:E129)</f>
        <v>180267</v>
      </c>
      <c r="F122" s="150">
        <f t="shared" si="1"/>
        <v>93.462154637411416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192877</v>
      </c>
      <c r="E127" s="149">
        <v>180267</v>
      </c>
      <c r="F127" s="148">
        <f t="shared" si="1"/>
        <v>93.462154637411416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59665</v>
      </c>
      <c r="E134" s="147">
        <f>E135+E138</f>
        <v>56470</v>
      </c>
      <c r="F134" s="150">
        <f t="shared" si="1"/>
        <v>94.645101818486552</v>
      </c>
    </row>
    <row r="135" spans="1:6" s="8" customFormat="1" x14ac:dyDescent="0.2">
      <c r="A135" s="145">
        <v>661</v>
      </c>
      <c r="B135" s="146" t="s">
        <v>425</v>
      </c>
      <c r="C135" s="345">
        <v>124</v>
      </c>
      <c r="D135" s="147">
        <f>SUM(D136:D137)</f>
        <v>49824</v>
      </c>
      <c r="E135" s="147">
        <f>SUM(E136:E137)</f>
        <v>53970</v>
      </c>
      <c r="F135" s="150">
        <f t="shared" si="1"/>
        <v>108.32129094412331</v>
      </c>
    </row>
    <row r="136" spans="1:6" s="8" customFormat="1" x14ac:dyDescent="0.2">
      <c r="A136" s="145">
        <v>6614</v>
      </c>
      <c r="B136" s="146" t="s">
        <v>3893</v>
      </c>
      <c r="C136" s="345">
        <v>125</v>
      </c>
      <c r="D136" s="149">
        <v>2950</v>
      </c>
      <c r="E136" s="149">
        <v>50</v>
      </c>
      <c r="F136" s="148">
        <f t="shared" si="1"/>
        <v>1.6949152542372881</v>
      </c>
    </row>
    <row r="137" spans="1:6" s="8" customFormat="1" x14ac:dyDescent="0.2">
      <c r="A137" s="145">
        <v>6615</v>
      </c>
      <c r="B137" s="146" t="s">
        <v>3894</v>
      </c>
      <c r="C137" s="345">
        <v>126</v>
      </c>
      <c r="D137" s="149">
        <v>46874</v>
      </c>
      <c r="E137" s="149">
        <v>53920</v>
      </c>
      <c r="F137" s="148">
        <f t="shared" si="1"/>
        <v>115.03178734479668</v>
      </c>
    </row>
    <row r="138" spans="1:6" s="8" customFormat="1" x14ac:dyDescent="0.2">
      <c r="A138" s="145">
        <v>663</v>
      </c>
      <c r="B138" s="151" t="s">
        <v>426</v>
      </c>
      <c r="C138" s="345">
        <v>127</v>
      </c>
      <c r="D138" s="147">
        <f>SUM(D139:D140)</f>
        <v>9841</v>
      </c>
      <c r="E138" s="147">
        <f>SUM(E139:E140)</f>
        <v>2500</v>
      </c>
      <c r="F138" s="150">
        <f t="shared" si="1"/>
        <v>25.403922365613251</v>
      </c>
    </row>
    <row r="139" spans="1:6" s="8" customFormat="1" x14ac:dyDescent="0.2">
      <c r="A139" s="145">
        <v>6631</v>
      </c>
      <c r="B139" s="146" t="s">
        <v>1502</v>
      </c>
      <c r="C139" s="345">
        <v>128</v>
      </c>
      <c r="D139" s="149">
        <v>9841</v>
      </c>
      <c r="E139" s="149">
        <v>2500</v>
      </c>
      <c r="F139" s="148">
        <f t="shared" si="1"/>
        <v>25.403922365613251</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922050</v>
      </c>
      <c r="E141" s="147">
        <f>E142+E146</f>
        <v>812321</v>
      </c>
      <c r="F141" s="150">
        <f t="shared" si="1"/>
        <v>88.099452307358604</v>
      </c>
    </row>
    <row r="142" spans="1:6" s="8" customFormat="1" ht="24" x14ac:dyDescent="0.2">
      <c r="A142" s="145">
        <v>671</v>
      </c>
      <c r="B142" s="154" t="s">
        <v>1672</v>
      </c>
      <c r="C142" s="345">
        <v>131</v>
      </c>
      <c r="D142" s="147">
        <f>SUM(D143:D145)</f>
        <v>922050</v>
      </c>
      <c r="E142" s="147">
        <f>SUM(E143:E145)</f>
        <v>812321</v>
      </c>
      <c r="F142" s="150">
        <f t="shared" ref="F142:F205" si="2">IF(D142&lt;&gt;0,IF(E142/D142&gt;=100,"&gt;&gt;100",E142/D142*100),"-")</f>
        <v>88.099452307358604</v>
      </c>
    </row>
    <row r="143" spans="1:6" s="8" customFormat="1" x14ac:dyDescent="0.2">
      <c r="A143" s="145">
        <v>6711</v>
      </c>
      <c r="B143" s="146" t="s">
        <v>3582</v>
      </c>
      <c r="C143" s="345">
        <v>132</v>
      </c>
      <c r="D143" s="149">
        <v>922050</v>
      </c>
      <c r="E143" s="149">
        <v>812321</v>
      </c>
      <c r="F143" s="148">
        <f t="shared" si="2"/>
        <v>88.099452307358604</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6382575</v>
      </c>
      <c r="E159" s="147">
        <f>E160+E171+E204+E223+E232+E257+E268</f>
        <v>6666811</v>
      </c>
      <c r="F159" s="150">
        <f t="shared" si="2"/>
        <v>104.45331233867208</v>
      </c>
    </row>
    <row r="160" spans="1:6" s="8" customFormat="1" x14ac:dyDescent="0.2">
      <c r="A160" s="145">
        <v>31</v>
      </c>
      <c r="B160" s="146" t="s">
        <v>431</v>
      </c>
      <c r="C160" s="345">
        <v>149</v>
      </c>
      <c r="D160" s="147">
        <f>D161+D166+D167</f>
        <v>5499593</v>
      </c>
      <c r="E160" s="147">
        <f>E161+E166+E167</f>
        <v>5721010</v>
      </c>
      <c r="F160" s="150">
        <f t="shared" si="2"/>
        <v>104.02606156491944</v>
      </c>
    </row>
    <row r="161" spans="1:6" s="8" customFormat="1" x14ac:dyDescent="0.2">
      <c r="A161" s="145">
        <v>311</v>
      </c>
      <c r="B161" s="146" t="s">
        <v>432</v>
      </c>
      <c r="C161" s="345">
        <v>150</v>
      </c>
      <c r="D161" s="147">
        <f>SUM(D162:D165)</f>
        <v>4494216</v>
      </c>
      <c r="E161" s="147">
        <f>SUM(E162:E165)</f>
        <v>4711134</v>
      </c>
      <c r="F161" s="150">
        <f t="shared" si="2"/>
        <v>104.82660379474417</v>
      </c>
    </row>
    <row r="162" spans="1:6" s="8" customFormat="1" x14ac:dyDescent="0.2">
      <c r="A162" s="145">
        <v>3111</v>
      </c>
      <c r="B162" s="146" t="s">
        <v>385</v>
      </c>
      <c r="C162" s="345">
        <v>151</v>
      </c>
      <c r="D162" s="149">
        <v>4494216</v>
      </c>
      <c r="E162" s="149">
        <v>4711134</v>
      </c>
      <c r="F162" s="148">
        <f t="shared" si="2"/>
        <v>104.82660379474417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232372</v>
      </c>
      <c r="E166" s="149">
        <v>199560</v>
      </c>
      <c r="F166" s="148">
        <f t="shared" si="2"/>
        <v>85.879537982200944</v>
      </c>
    </row>
    <row r="167" spans="1:6" s="8" customFormat="1" x14ac:dyDescent="0.2">
      <c r="A167" s="145">
        <v>313</v>
      </c>
      <c r="B167" s="146" t="s">
        <v>2853</v>
      </c>
      <c r="C167" s="345">
        <v>156</v>
      </c>
      <c r="D167" s="147">
        <f>SUM(D168:D170)</f>
        <v>773005</v>
      </c>
      <c r="E167" s="147">
        <f>SUM(E168:E170)</f>
        <v>810316</v>
      </c>
      <c r="F167" s="150">
        <f t="shared" si="2"/>
        <v>104.82674756308174</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728151</v>
      </c>
      <c r="E169" s="149">
        <v>763118</v>
      </c>
      <c r="F169" s="148">
        <f t="shared" si="2"/>
        <v>104.80216328755986</v>
      </c>
    </row>
    <row r="170" spans="1:6" s="8" customFormat="1" x14ac:dyDescent="0.2">
      <c r="A170" s="145">
        <v>3133</v>
      </c>
      <c r="B170" s="146" t="s">
        <v>264</v>
      </c>
      <c r="C170" s="345">
        <v>159</v>
      </c>
      <c r="D170" s="149">
        <v>44854</v>
      </c>
      <c r="E170" s="149">
        <v>47198</v>
      </c>
      <c r="F170" s="148">
        <f t="shared" si="2"/>
        <v>105.2258438489321</v>
      </c>
    </row>
    <row r="171" spans="1:6" s="8" customFormat="1" x14ac:dyDescent="0.2">
      <c r="A171" s="145">
        <v>32</v>
      </c>
      <c r="B171" s="146" t="s">
        <v>433</v>
      </c>
      <c r="C171" s="345">
        <v>160</v>
      </c>
      <c r="D171" s="147">
        <f>D172+D177+D185+D195+D196</f>
        <v>866418</v>
      </c>
      <c r="E171" s="147">
        <f>E172+E177+E185+E195+E196</f>
        <v>927281</v>
      </c>
      <c r="F171" s="150">
        <f t="shared" si="2"/>
        <v>107.02466938590842</v>
      </c>
    </row>
    <row r="172" spans="1:6" s="8" customFormat="1" x14ac:dyDescent="0.2">
      <c r="A172" s="145">
        <v>321</v>
      </c>
      <c r="B172" s="146" t="s">
        <v>3359</v>
      </c>
      <c r="C172" s="345">
        <v>161</v>
      </c>
      <c r="D172" s="147">
        <f>SUM(D173:D176)</f>
        <v>151928</v>
      </c>
      <c r="E172" s="147">
        <f>SUM(E173:E176)</f>
        <v>237202</v>
      </c>
      <c r="F172" s="150">
        <f t="shared" si="2"/>
        <v>156.12790269074824</v>
      </c>
    </row>
    <row r="173" spans="1:6" s="8" customFormat="1" x14ac:dyDescent="0.2">
      <c r="A173" s="145">
        <v>3211</v>
      </c>
      <c r="B173" s="146" t="s">
        <v>3243</v>
      </c>
      <c r="C173" s="345">
        <v>162</v>
      </c>
      <c r="D173" s="149">
        <v>36958</v>
      </c>
      <c r="E173" s="149">
        <v>94580</v>
      </c>
      <c r="F173" s="148">
        <f t="shared" si="2"/>
        <v>255.91211645651822</v>
      </c>
    </row>
    <row r="174" spans="1:6" s="8" customFormat="1" x14ac:dyDescent="0.2">
      <c r="A174" s="145">
        <v>3212</v>
      </c>
      <c r="B174" s="146" t="s">
        <v>108</v>
      </c>
      <c r="C174" s="345">
        <v>163</v>
      </c>
      <c r="D174" s="149">
        <v>114070</v>
      </c>
      <c r="E174" s="149">
        <v>138841</v>
      </c>
      <c r="F174" s="148">
        <f t="shared" si="2"/>
        <v>121.71561321995266</v>
      </c>
    </row>
    <row r="175" spans="1:6" s="8" customFormat="1" x14ac:dyDescent="0.2">
      <c r="A175" s="145">
        <v>3213</v>
      </c>
      <c r="B175" s="146" t="s">
        <v>2999</v>
      </c>
      <c r="C175" s="345">
        <v>164</v>
      </c>
      <c r="D175" s="149">
        <v>900</v>
      </c>
      <c r="E175" s="149">
        <v>3781</v>
      </c>
      <c r="F175" s="148">
        <f t="shared" si="2"/>
        <v>420.11111111111114</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223159</v>
      </c>
      <c r="E177" s="147">
        <f>SUM(E178:E184)</f>
        <v>220501</v>
      </c>
      <c r="F177" s="150">
        <f t="shared" si="2"/>
        <v>98.808920993551681</v>
      </c>
    </row>
    <row r="178" spans="1:6" s="8" customFormat="1" x14ac:dyDescent="0.2">
      <c r="A178" s="145">
        <v>3221</v>
      </c>
      <c r="B178" s="146" t="s">
        <v>3000</v>
      </c>
      <c r="C178" s="345">
        <v>167</v>
      </c>
      <c r="D178" s="149">
        <v>35106</v>
      </c>
      <c r="E178" s="149">
        <v>40564</v>
      </c>
      <c r="F178" s="148">
        <f t="shared" si="2"/>
        <v>115.5471999088475</v>
      </c>
    </row>
    <row r="179" spans="1:6" s="8" customFormat="1" x14ac:dyDescent="0.2">
      <c r="A179" s="145">
        <v>3222</v>
      </c>
      <c r="B179" s="146" t="s">
        <v>3001</v>
      </c>
      <c r="C179" s="345">
        <v>168</v>
      </c>
      <c r="D179" s="149">
        <v>1522</v>
      </c>
      <c r="E179" s="149">
        <v>7282</v>
      </c>
      <c r="F179" s="148">
        <f t="shared" si="2"/>
        <v>478.449408672799</v>
      </c>
    </row>
    <row r="180" spans="1:6" s="8" customFormat="1" x14ac:dyDescent="0.2">
      <c r="A180" s="145">
        <v>3223</v>
      </c>
      <c r="B180" s="146" t="s">
        <v>3002</v>
      </c>
      <c r="C180" s="345">
        <v>169</v>
      </c>
      <c r="D180" s="149">
        <v>162245</v>
      </c>
      <c r="E180" s="149">
        <v>146652</v>
      </c>
      <c r="F180" s="148">
        <f t="shared" si="2"/>
        <v>90.389226170298002</v>
      </c>
    </row>
    <row r="181" spans="1:6" s="8" customFormat="1" x14ac:dyDescent="0.2">
      <c r="A181" s="145">
        <v>3224</v>
      </c>
      <c r="B181" s="146" t="s">
        <v>2236</v>
      </c>
      <c r="C181" s="345">
        <v>170</v>
      </c>
      <c r="D181" s="149">
        <v>12176</v>
      </c>
      <c r="E181" s="149">
        <v>9510</v>
      </c>
      <c r="F181" s="148">
        <f t="shared" si="2"/>
        <v>78.10446780551905</v>
      </c>
    </row>
    <row r="182" spans="1:6" s="8" customFormat="1" x14ac:dyDescent="0.2">
      <c r="A182" s="145">
        <v>3225</v>
      </c>
      <c r="B182" s="146" t="s">
        <v>504</v>
      </c>
      <c r="C182" s="345">
        <v>171</v>
      </c>
      <c r="D182" s="149">
        <v>10428</v>
      </c>
      <c r="E182" s="149">
        <v>14448</v>
      </c>
      <c r="F182" s="148">
        <f t="shared" si="2"/>
        <v>138.55005753739931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1682</v>
      </c>
      <c r="E184" s="149">
        <v>2045</v>
      </c>
      <c r="F184" s="148">
        <f t="shared" si="2"/>
        <v>121.58145065398335</v>
      </c>
    </row>
    <row r="185" spans="1:6" s="8" customFormat="1" x14ac:dyDescent="0.2">
      <c r="A185" s="145">
        <v>323</v>
      </c>
      <c r="B185" s="146" t="s">
        <v>2312</v>
      </c>
      <c r="C185" s="345">
        <v>174</v>
      </c>
      <c r="D185" s="147">
        <f>SUM(D186:D194)</f>
        <v>212994</v>
      </c>
      <c r="E185" s="147">
        <f>SUM(E186:E194)</f>
        <v>217576</v>
      </c>
      <c r="F185" s="150">
        <f t="shared" si="2"/>
        <v>102.1512343070697</v>
      </c>
    </row>
    <row r="186" spans="1:6" s="8" customFormat="1" x14ac:dyDescent="0.2">
      <c r="A186" s="145">
        <v>3231</v>
      </c>
      <c r="B186" s="146" t="s">
        <v>855</v>
      </c>
      <c r="C186" s="345">
        <v>175</v>
      </c>
      <c r="D186" s="149">
        <v>22338</v>
      </c>
      <c r="E186" s="149">
        <v>19060</v>
      </c>
      <c r="F186" s="148">
        <f t="shared" si="2"/>
        <v>85.325454382666308</v>
      </c>
    </row>
    <row r="187" spans="1:6" s="8" customFormat="1" x14ac:dyDescent="0.2">
      <c r="A187" s="145">
        <v>3232</v>
      </c>
      <c r="B187" s="146" t="s">
        <v>3870</v>
      </c>
      <c r="C187" s="345">
        <v>176</v>
      </c>
      <c r="D187" s="149">
        <v>64200</v>
      </c>
      <c r="E187" s="149">
        <v>76583</v>
      </c>
      <c r="F187" s="148">
        <f t="shared" si="2"/>
        <v>119.28816199376948</v>
      </c>
    </row>
    <row r="188" spans="1:6" s="8" customFormat="1" x14ac:dyDescent="0.2">
      <c r="A188" s="145">
        <v>3233</v>
      </c>
      <c r="B188" s="146" t="s">
        <v>3871</v>
      </c>
      <c r="C188" s="345">
        <v>177</v>
      </c>
      <c r="D188" s="149">
        <v>1920</v>
      </c>
      <c r="E188" s="149">
        <v>1920</v>
      </c>
      <c r="F188" s="148">
        <f t="shared" si="2"/>
        <v>100</v>
      </c>
    </row>
    <row r="189" spans="1:6" s="8" customFormat="1" x14ac:dyDescent="0.2">
      <c r="A189" s="145">
        <v>3234</v>
      </c>
      <c r="B189" s="146" t="s">
        <v>3872</v>
      </c>
      <c r="C189" s="345">
        <v>178</v>
      </c>
      <c r="D189" s="149">
        <v>95528</v>
      </c>
      <c r="E189" s="149">
        <v>81843</v>
      </c>
      <c r="F189" s="148">
        <f t="shared" si="2"/>
        <v>85.674357256511186</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24395</v>
      </c>
      <c r="E191" s="149">
        <v>31395</v>
      </c>
      <c r="F191" s="148">
        <f t="shared" si="2"/>
        <v>128.69440459110473</v>
      </c>
    </row>
    <row r="192" spans="1:6" s="8" customFormat="1" x14ac:dyDescent="0.2">
      <c r="A192" s="145">
        <v>3237</v>
      </c>
      <c r="B192" s="146" t="s">
        <v>3875</v>
      </c>
      <c r="C192" s="345">
        <v>181</v>
      </c>
      <c r="D192" s="149">
        <v>135</v>
      </c>
      <c r="E192" s="149">
        <v>2424</v>
      </c>
      <c r="F192" s="148">
        <f t="shared" si="2"/>
        <v>1795.5555555555557</v>
      </c>
    </row>
    <row r="193" spans="1:6" s="8" customFormat="1" x14ac:dyDescent="0.2">
      <c r="A193" s="145">
        <v>3238</v>
      </c>
      <c r="B193" s="146" t="s">
        <v>702</v>
      </c>
      <c r="C193" s="345">
        <v>182</v>
      </c>
      <c r="D193" s="149">
        <v>488</v>
      </c>
      <c r="E193" s="149">
        <v>1856</v>
      </c>
      <c r="F193" s="148">
        <f t="shared" si="2"/>
        <v>380.32786885245901</v>
      </c>
    </row>
    <row r="194" spans="1:6" s="8" customFormat="1" x14ac:dyDescent="0.2">
      <c r="A194" s="145">
        <v>3239</v>
      </c>
      <c r="B194" s="146" t="s">
        <v>703</v>
      </c>
      <c r="C194" s="345">
        <v>183</v>
      </c>
      <c r="D194" s="149">
        <v>3990</v>
      </c>
      <c r="E194" s="149">
        <v>2495</v>
      </c>
      <c r="F194" s="148">
        <f t="shared" si="2"/>
        <v>62.531328320802004</v>
      </c>
    </row>
    <row r="195" spans="1:6" s="8" customFormat="1" x14ac:dyDescent="0.2">
      <c r="A195" s="145">
        <v>324</v>
      </c>
      <c r="B195" s="146" t="s">
        <v>3584</v>
      </c>
      <c r="C195" s="345">
        <v>184</v>
      </c>
      <c r="D195" s="149">
        <v>7990</v>
      </c>
      <c r="E195" s="149">
        <v>13108</v>
      </c>
      <c r="F195" s="148">
        <f t="shared" si="2"/>
        <v>164.05506883604505</v>
      </c>
    </row>
    <row r="196" spans="1:6" s="8" customFormat="1" x14ac:dyDescent="0.2">
      <c r="A196" s="145">
        <v>329</v>
      </c>
      <c r="B196" s="146" t="s">
        <v>434</v>
      </c>
      <c r="C196" s="345">
        <v>185</v>
      </c>
      <c r="D196" s="147">
        <f>SUM(D197:D203)</f>
        <v>270347</v>
      </c>
      <c r="E196" s="147">
        <f>SUM(E197:E203)</f>
        <v>238894</v>
      </c>
      <c r="F196" s="150">
        <f t="shared" si="2"/>
        <v>88.36569297976304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8634</v>
      </c>
      <c r="E198" s="149">
        <v>8705</v>
      </c>
      <c r="F198" s="148">
        <f t="shared" si="2"/>
        <v>100.82233032198286</v>
      </c>
    </row>
    <row r="199" spans="1:6" s="8" customFormat="1" x14ac:dyDescent="0.2">
      <c r="A199" s="145">
        <v>3293</v>
      </c>
      <c r="B199" s="146" t="s">
        <v>1967</v>
      </c>
      <c r="C199" s="345">
        <v>188</v>
      </c>
      <c r="D199" s="149">
        <v>12149</v>
      </c>
      <c r="E199" s="149">
        <v>2399</v>
      </c>
      <c r="F199" s="148">
        <f t="shared" si="2"/>
        <v>19.746481191867645</v>
      </c>
    </row>
    <row r="200" spans="1:6" s="8" customFormat="1" x14ac:dyDescent="0.2">
      <c r="A200" s="145">
        <v>3294</v>
      </c>
      <c r="B200" s="146" t="s">
        <v>2313</v>
      </c>
      <c r="C200" s="345">
        <v>189</v>
      </c>
      <c r="D200" s="149">
        <v>1100</v>
      </c>
      <c r="E200" s="149">
        <v>1100</v>
      </c>
      <c r="F200" s="148">
        <f t="shared" si="2"/>
        <v>100</v>
      </c>
    </row>
    <row r="201" spans="1:6" s="8" customFormat="1" x14ac:dyDescent="0.2">
      <c r="A201" s="145">
        <v>3295</v>
      </c>
      <c r="B201" s="146" t="s">
        <v>3585</v>
      </c>
      <c r="C201" s="345">
        <v>190</v>
      </c>
      <c r="D201" s="149">
        <v>16614</v>
      </c>
      <c r="E201" s="149">
        <v>15814</v>
      </c>
      <c r="F201" s="148">
        <f t="shared" si="2"/>
        <v>95.184783917178279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231850</v>
      </c>
      <c r="E203" s="149">
        <v>210876</v>
      </c>
      <c r="F203" s="148">
        <f t="shared" si="2"/>
        <v>90.953633814966565</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16564</v>
      </c>
      <c r="E257" s="147">
        <f>E258+E264</f>
        <v>18520</v>
      </c>
      <c r="F257" s="150">
        <f t="shared" si="3"/>
        <v>111.80874184979474</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16564</v>
      </c>
      <c r="E264" s="147">
        <f>SUM(E265:E267)</f>
        <v>18520</v>
      </c>
      <c r="F264" s="150">
        <f t="shared" si="3"/>
        <v>111.80874184979474</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16564</v>
      </c>
      <c r="E266" s="149">
        <v>18520</v>
      </c>
      <c r="F266" s="148">
        <f t="shared" si="3"/>
        <v>111.80874184979474</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6382575</v>
      </c>
      <c r="E292" s="147">
        <f>E159-E290+E291</f>
        <v>6666811</v>
      </c>
      <c r="F292" s="150">
        <f t="shared" si="4"/>
        <v>104.45331233867208</v>
      </c>
    </row>
    <row r="293" spans="1:6" s="8" customFormat="1" x14ac:dyDescent="0.2">
      <c r="A293" s="145" t="s">
        <v>1215</v>
      </c>
      <c r="B293" s="146" t="s">
        <v>3441</v>
      </c>
      <c r="C293" s="345">
        <v>282</v>
      </c>
      <c r="D293" s="147">
        <f>IF(D12&gt;=D292,D12-D292,0)</f>
        <v>0</v>
      </c>
      <c r="E293" s="147">
        <f>IF(E12&gt;=E292,E12-E292,0)</f>
        <v>509627</v>
      </c>
      <c r="F293" s="150" t="str">
        <f t="shared" si="4"/>
        <v>-</v>
      </c>
    </row>
    <row r="294" spans="1:6" s="8" customFormat="1" x14ac:dyDescent="0.2">
      <c r="A294" s="145" t="s">
        <v>1215</v>
      </c>
      <c r="B294" s="146" t="s">
        <v>3442</v>
      </c>
      <c r="C294" s="345">
        <v>283</v>
      </c>
      <c r="D294" s="147">
        <f>IF(D292&gt;=D12,D292-D12,0)</f>
        <v>78551</v>
      </c>
      <c r="E294" s="147">
        <f>IF(E292&gt;=E12,E292-E12,0)</f>
        <v>0</v>
      </c>
      <c r="F294" s="150">
        <f t="shared" si="4"/>
        <v>0</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50873</v>
      </c>
      <c r="E296" s="149">
        <v>129424</v>
      </c>
      <c r="F296" s="148">
        <f t="shared" si="4"/>
        <v>254.40607001749456</v>
      </c>
    </row>
    <row r="297" spans="1:6" s="8" customFormat="1" x14ac:dyDescent="0.2">
      <c r="A297" s="145">
        <v>96</v>
      </c>
      <c r="B297" s="146" t="s">
        <v>4284</v>
      </c>
      <c r="C297" s="345">
        <v>286</v>
      </c>
      <c r="D297" s="149">
        <v>31993</v>
      </c>
      <c r="E297" s="149">
        <v>25459</v>
      </c>
      <c r="F297" s="148">
        <f t="shared" si="4"/>
        <v>79.576782421154618</v>
      </c>
    </row>
    <row r="298" spans="1:6" s="8" customFormat="1" x14ac:dyDescent="0.2">
      <c r="A298" s="145">
        <v>9661</v>
      </c>
      <c r="B298" s="146" t="s">
        <v>2651</v>
      </c>
      <c r="C298" s="345">
        <v>287</v>
      </c>
      <c r="D298" s="149">
        <v>7943</v>
      </c>
      <c r="E298" s="149">
        <v>8361</v>
      </c>
      <c r="F298" s="148">
        <f t="shared" si="4"/>
        <v>105.26249527886189</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5949</v>
      </c>
      <c r="E353" s="147">
        <f>E354+E366+E399+E403+E405</f>
        <v>116519</v>
      </c>
      <c r="F353" s="150">
        <f t="shared" si="5"/>
        <v>1958.6317028071946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5949</v>
      </c>
      <c r="E366" s="147">
        <f>E367+E372+E381+E386+E391+E394</f>
        <v>116519</v>
      </c>
      <c r="F366" s="150">
        <f t="shared" si="6"/>
        <v>1958.6317028071946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5949</v>
      </c>
      <c r="E372" s="147">
        <f>SUM(E373:E380)</f>
        <v>105451</v>
      </c>
      <c r="F372" s="150">
        <f t="shared" si="6"/>
        <v>1772.5836275004201</v>
      </c>
    </row>
    <row r="373" spans="1:6" s="8" customFormat="1" x14ac:dyDescent="0.2">
      <c r="A373" s="145">
        <v>4221</v>
      </c>
      <c r="B373" s="146" t="s">
        <v>3941</v>
      </c>
      <c r="C373" s="345">
        <v>361</v>
      </c>
      <c r="D373" s="149">
        <v>5949</v>
      </c>
      <c r="E373" s="149">
        <v>92655</v>
      </c>
      <c r="F373" s="148">
        <f t="shared" si="6"/>
        <v>1557.4886535552193</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12796</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11068</v>
      </c>
      <c r="F386" s="150" t="str">
        <f t="shared" si="6"/>
        <v>-</v>
      </c>
    </row>
    <row r="387" spans="1:6" s="8" customFormat="1" x14ac:dyDescent="0.2">
      <c r="A387" s="145">
        <v>4241</v>
      </c>
      <c r="B387" s="146" t="s">
        <v>2886</v>
      </c>
      <c r="C387" s="345">
        <v>375</v>
      </c>
      <c r="D387" s="149"/>
      <c r="E387" s="149">
        <v>11068</v>
      </c>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5949</v>
      </c>
      <c r="E411" s="147">
        <f>IF(E353&gt;=E301, E353-E301, 0)</f>
        <v>116519</v>
      </c>
      <c r="F411" s="150">
        <f t="shared" si="6"/>
        <v>1958.6317028071946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90247</v>
      </c>
      <c r="E413" s="149">
        <v>96196</v>
      </c>
      <c r="F413" s="148">
        <f t="shared" si="6"/>
        <v>106.59190887231709</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6304024</v>
      </c>
      <c r="E415" s="147">
        <f>E12+E301</f>
        <v>7176438</v>
      </c>
      <c r="F415" s="150">
        <f t="shared" si="6"/>
        <v>113.83900188197254</v>
      </c>
    </row>
    <row r="416" spans="1:6" s="8" customFormat="1" x14ac:dyDescent="0.2">
      <c r="A416" s="145" t="s">
        <v>1215</v>
      </c>
      <c r="B416" s="146" t="s">
        <v>1993</v>
      </c>
      <c r="C416" s="345">
        <v>404</v>
      </c>
      <c r="D416" s="147">
        <f>D292+D353</f>
        <v>6388524</v>
      </c>
      <c r="E416" s="147">
        <f>E292+E353</f>
        <v>6783330</v>
      </c>
      <c r="F416" s="150">
        <f t="shared" si="6"/>
        <v>106.17992512824559</v>
      </c>
    </row>
    <row r="417" spans="1:6" s="8" customFormat="1" x14ac:dyDescent="0.2">
      <c r="A417" s="145" t="s">
        <v>1215</v>
      </c>
      <c r="B417" s="146" t="s">
        <v>1994</v>
      </c>
      <c r="C417" s="345">
        <v>405</v>
      </c>
      <c r="D417" s="147">
        <f>IF(D415&gt;=D416,D415-D416,0)</f>
        <v>0</v>
      </c>
      <c r="E417" s="147">
        <f>IF(E415&gt;=E416,E415-E416,0)</f>
        <v>393108</v>
      </c>
      <c r="F417" s="150" t="str">
        <f t="shared" si="6"/>
        <v>-</v>
      </c>
    </row>
    <row r="418" spans="1:6" s="8" customFormat="1" x14ac:dyDescent="0.2">
      <c r="A418" s="145" t="s">
        <v>1215</v>
      </c>
      <c r="B418" s="146" t="s">
        <v>1995</v>
      </c>
      <c r="C418" s="345">
        <v>406</v>
      </c>
      <c r="D418" s="147">
        <f>IF(D416&gt;=D415,D416-D415,0)</f>
        <v>84500</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141120</v>
      </c>
      <c r="E420" s="147">
        <f>IF(E296-E295+E413-E412&gt;=0,E296-E295+E413-E412,0)</f>
        <v>225620</v>
      </c>
      <c r="F420" s="150">
        <f t="shared" si="6"/>
        <v>159.8781179138322</v>
      </c>
    </row>
    <row r="421" spans="1:6" s="8" customFormat="1" x14ac:dyDescent="0.2">
      <c r="A421" s="156" t="s">
        <v>1593</v>
      </c>
      <c r="B421" s="157" t="s">
        <v>1998</v>
      </c>
      <c r="C421" s="347">
        <v>409</v>
      </c>
      <c r="D421" s="161">
        <f>D297+D414</f>
        <v>31993</v>
      </c>
      <c r="E421" s="161">
        <f>E297+E414</f>
        <v>25459</v>
      </c>
      <c r="F421" s="162">
        <f t="shared" si="6"/>
        <v>79.576782421154618</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6304024</v>
      </c>
      <c r="E642" s="147">
        <f>E415+E423</f>
        <v>7176438</v>
      </c>
      <c r="F642" s="148">
        <f t="shared" si="10"/>
        <v>113.83900188197254</v>
      </c>
    </row>
    <row r="643" spans="1:6" s="8" customFormat="1" x14ac:dyDescent="0.2">
      <c r="A643" s="145" t="s">
        <v>1215</v>
      </c>
      <c r="B643" s="146" t="s">
        <v>1246</v>
      </c>
      <c r="C643" s="345">
        <v>630</v>
      </c>
      <c r="D643" s="147">
        <f>D416+D531</f>
        <v>6388524</v>
      </c>
      <c r="E643" s="147">
        <f>E416+E531</f>
        <v>6783330</v>
      </c>
      <c r="F643" s="148">
        <f t="shared" si="10"/>
        <v>106.17992512824559</v>
      </c>
    </row>
    <row r="644" spans="1:6" s="8" customFormat="1" x14ac:dyDescent="0.2">
      <c r="A644" s="145" t="s">
        <v>1215</v>
      </c>
      <c r="B644" s="146" t="s">
        <v>1247</v>
      </c>
      <c r="C644" s="345">
        <v>631</v>
      </c>
      <c r="D644" s="147">
        <f>IF(D642&gt;=D643,D642-D643,0)</f>
        <v>0</v>
      </c>
      <c r="E644" s="147">
        <f>IF(E642&gt;=E643,E642-E643,0)</f>
        <v>393108</v>
      </c>
      <c r="F644" s="148" t="str">
        <f t="shared" si="10"/>
        <v>-</v>
      </c>
    </row>
    <row r="645" spans="1:6" s="8" customFormat="1" x14ac:dyDescent="0.2">
      <c r="A645" s="145" t="s">
        <v>1215</v>
      </c>
      <c r="B645" s="146" t="s">
        <v>1248</v>
      </c>
      <c r="C645" s="345">
        <v>632</v>
      </c>
      <c r="D645" s="147">
        <f>IF(D643&gt;=D642,D643-D642,0)</f>
        <v>84500</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141120</v>
      </c>
      <c r="E647" s="147">
        <f>IF(E420-E419+E641-E640&gt;=0,E420-E419+E641-E640,0)</f>
        <v>225620</v>
      </c>
      <c r="F647" s="148">
        <f t="shared" si="10"/>
        <v>159.8781179138322</v>
      </c>
    </row>
    <row r="648" spans="1:6" s="8" customFormat="1" x14ac:dyDescent="0.2">
      <c r="A648" s="145" t="s">
        <v>1215</v>
      </c>
      <c r="B648" s="146" t="s">
        <v>1251</v>
      </c>
      <c r="C648" s="345">
        <v>635</v>
      </c>
      <c r="D648" s="147">
        <f>IF(D644+D646-D645-D647&gt;=0,D644+D646-D645-D647,0)</f>
        <v>0</v>
      </c>
      <c r="E648" s="147">
        <f>IF(E644+E646-E645-E647&gt;=0,E644+E646-E645-E647,0)</f>
        <v>167488</v>
      </c>
      <c r="F648" s="148" t="str">
        <f t="shared" si="10"/>
        <v>-</v>
      </c>
    </row>
    <row r="649" spans="1:6" s="8" customFormat="1" x14ac:dyDescent="0.2">
      <c r="A649" s="145" t="s">
        <v>1215</v>
      </c>
      <c r="B649" s="146" t="s">
        <v>176</v>
      </c>
      <c r="C649" s="345">
        <v>636</v>
      </c>
      <c r="D649" s="147">
        <f>IF(D645+D647-D644-D646&gt;=0,D645+D647-D644-D646,0)</f>
        <v>225620</v>
      </c>
      <c r="E649" s="147">
        <f>IF(E645+E647-E644-E646&gt;=0,E645+E647-E644-E646,0)</f>
        <v>0</v>
      </c>
      <c r="F649" s="148">
        <f t="shared" si="10"/>
        <v>0</v>
      </c>
    </row>
    <row r="650" spans="1:6" s="8" customFormat="1" ht="24" x14ac:dyDescent="0.2">
      <c r="A650" s="156" t="s">
        <v>3810</v>
      </c>
      <c r="B650" s="157" t="s">
        <v>177</v>
      </c>
      <c r="C650" s="347">
        <v>637</v>
      </c>
      <c r="D650" s="158">
        <v>412574</v>
      </c>
      <c r="E650" s="158">
        <v>402547</v>
      </c>
      <c r="F650" s="159">
        <f t="shared" si="10"/>
        <v>97.5696481116115</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0</v>
      </c>
      <c r="E652" s="149"/>
      <c r="F652" s="148" t="str">
        <f t="shared" ref="F652:F677" si="11">IF(D652&lt;&gt;0,IF(E652/D652&gt;=100,"&gt;&gt;100",E652/D652*100),"-")</f>
        <v>-</v>
      </c>
    </row>
    <row r="653" spans="1:6" s="8" customFormat="1" x14ac:dyDescent="0.2">
      <c r="A653" s="145" t="s">
        <v>1208</v>
      </c>
      <c r="B653" s="146" t="s">
        <v>2750</v>
      </c>
      <c r="C653" s="345">
        <v>639</v>
      </c>
      <c r="D653" s="149">
        <v>31314</v>
      </c>
      <c r="E653" s="149">
        <v>20118</v>
      </c>
      <c r="F653" s="148">
        <f t="shared" si="11"/>
        <v>64.246024142556053</v>
      </c>
    </row>
    <row r="654" spans="1:6" s="8" customFormat="1" x14ac:dyDescent="0.2">
      <c r="A654" s="145" t="s">
        <v>1209</v>
      </c>
      <c r="B654" s="146" t="s">
        <v>3586</v>
      </c>
      <c r="C654" s="345">
        <v>640</v>
      </c>
      <c r="D654" s="149">
        <v>31314</v>
      </c>
      <c r="E654" s="149">
        <v>20118</v>
      </c>
      <c r="F654" s="148">
        <f t="shared" si="11"/>
        <v>64.246024142556053</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48</v>
      </c>
      <c r="E657" s="149">
        <v>50</v>
      </c>
      <c r="F657" s="148">
        <f t="shared" si="11"/>
        <v>104.16666666666667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40</v>
      </c>
      <c r="E659" s="149">
        <v>42</v>
      </c>
      <c r="F659" s="148">
        <f t="shared" si="11"/>
        <v>105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25966</v>
      </c>
      <c r="F672" s="148">
        <f t="shared" si="11"/>
        <v>367.89458770189856</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4955178</v>
      </c>
      <c r="E678" s="149">
        <v>5178824</v>
      </c>
      <c r="F678" s="148"/>
    </row>
    <row r="679" spans="1:6" s="8" customFormat="1" x14ac:dyDescent="0.2">
      <c r="A679" s="152">
        <v>63613</v>
      </c>
      <c r="B679" s="163" t="s">
        <v>4078</v>
      </c>
      <c r="C679" s="345">
        <v>665</v>
      </c>
      <c r="D679" s="149">
        <v>5752</v>
      </c>
      <c r="E679" s="149">
        <v>10376</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27578</v>
      </c>
      <c r="E682" s="149">
        <v>394092</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192877</v>
      </c>
      <c r="E698" s="149">
        <v>180267</v>
      </c>
      <c r="F698" s="148">
        <f t="shared" si="12"/>
        <v>93.462154637411416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24950</v>
      </c>
      <c r="E701" s="149">
        <v>11937</v>
      </c>
      <c r="F701" s="148">
        <f>IF(D701&lt;&gt;0,IF(E701/D701&gt;=100,"&gt;&gt;100",E701/D701*100),"-")</f>
        <v>47.8436873747495</v>
      </c>
    </row>
    <row r="702" spans="1:6" s="8" customFormat="1" x14ac:dyDescent="0.2">
      <c r="A702" s="145">
        <v>31215</v>
      </c>
      <c r="B702" s="146" t="s">
        <v>1641</v>
      </c>
      <c r="C702" s="345">
        <v>688</v>
      </c>
      <c r="D702" s="149">
        <v>19850</v>
      </c>
      <c r="E702" s="149">
        <v>7196</v>
      </c>
      <c r="F702" s="148">
        <f>IF(D702&lt;&gt;0,IF(E702/D702&gt;=100,"&gt;&gt;100",E702/D702*100),"-")</f>
        <v>36.251889168765743</v>
      </c>
    </row>
    <row r="703" spans="1:6" s="8" customFormat="1" x14ac:dyDescent="0.2">
      <c r="A703" s="145">
        <v>32121</v>
      </c>
      <c r="B703" s="146" t="s">
        <v>3797</v>
      </c>
      <c r="C703" s="345">
        <v>689</v>
      </c>
      <c r="D703" s="149">
        <v>114070</v>
      </c>
      <c r="E703" s="149">
        <v>138840</v>
      </c>
      <c r="F703" s="148">
        <f>IF(D703&lt;&gt;0,IF(E703/D703&gt;=100,"&gt;&gt;100",E703/D703*100),"-")</f>
        <v>121.71473656526695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18820</v>
      </c>
      <c r="E705" s="149">
        <v>25820</v>
      </c>
      <c r="F705" s="148">
        <f>IF(D705&lt;&gt;0,IF(E705/D705&gt;=100,"&gt;&gt;100",E705/D705*100),"-")</f>
        <v>137.19447396386823</v>
      </c>
    </row>
    <row r="706" spans="1:6" s="8" customFormat="1" x14ac:dyDescent="0.2">
      <c r="A706" s="145" t="s">
        <v>3798</v>
      </c>
      <c r="B706" s="146" t="s">
        <v>3799</v>
      </c>
      <c r="C706" s="345">
        <v>692</v>
      </c>
      <c r="D706" s="149">
        <v>0</v>
      </c>
      <c r="E706" s="149"/>
      <c r="F706" s="148" t="str">
        <f>IF(D706&lt;&gt;0,IF(E706/D706&gt;=100,"&gt;&gt;100",E706/D706*100),"-")</f>
        <v>-</v>
      </c>
    </row>
    <row r="707" spans="1:6" s="8" customFormat="1" x14ac:dyDescent="0.2">
      <c r="A707" s="145" t="s">
        <v>3800</v>
      </c>
      <c r="B707" s="146" t="s">
        <v>3801</v>
      </c>
      <c r="C707" s="345">
        <v>693</v>
      </c>
      <c r="D707" s="149">
        <v>0</v>
      </c>
      <c r="E707" s="149">
        <v>2424</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429</v>
      </c>
      <c r="E711" s="149"/>
      <c r="F711" s="148">
        <f t="shared" si="13"/>
        <v>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16564</v>
      </c>
      <c r="E794" s="149">
        <v>18520</v>
      </c>
      <c r="F794" s="148">
        <f t="shared" si="14"/>
        <v>111.80874184979474</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GORDANA VLAHOV</v>
      </c>
      <c r="D995" s="293"/>
      <c r="E995" s="293"/>
    </row>
    <row r="996" spans="1:5" ht="15" customHeight="1" x14ac:dyDescent="0.2">
      <c r="A996" s="291" t="str">
        <f>IF(RefStr!H27="","Telefon za kontakt: _________________","Telefon za kontakt: " &amp; RefStr!H27)</f>
        <v>Telefon za kontakt: 022 200 754</v>
      </c>
      <c r="C996" s="292"/>
    </row>
    <row r="997" spans="1:5" ht="15" customHeight="1" x14ac:dyDescent="0.2">
      <c r="A997" s="291" t="str">
        <f>IF(RefStr!H33="","Odgovorna osoba: _____________________________","Odgovorna osoba: " &amp; RefStr!H33)</f>
        <v>Odgovorna osoba: IVANA RUPIĆ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8" activePane="bottomLeft" state="frozen"/>
      <selection pane="bottomLeft" activeCell="E246" sqref="E24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12639</v>
      </c>
      <c r="C4" s="429"/>
      <c r="D4" s="429"/>
      <c r="E4" s="430">
        <f>SUM(Skriveni!G977:G1286)</f>
        <v>36350223.185999997</v>
      </c>
      <c r="F4" s="431"/>
    </row>
    <row r="5" spans="1:6" ht="15" customHeight="1" x14ac:dyDescent="0.2">
      <c r="B5" s="428" t="str">
        <f>"Naziv: "&amp;IF(RefStr!B10&lt;&gt;"",RefStr!B10,"_______________________________________")</f>
        <v>Naziv: OSNOVNA ŠKOLA JURJA ŠIŽGORIĆA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10138464</v>
      </c>
      <c r="E12" s="96">
        <f>E13+E74</f>
        <v>10363845</v>
      </c>
      <c r="F12" s="123">
        <f t="shared" ref="F12:F75" si="0">IF(D12&gt;0,IF(E12/D12&gt;=100,"&gt;&gt;100",E12/D12*100),"-")</f>
        <v>102.2230290505544</v>
      </c>
    </row>
    <row r="13" spans="1:6" s="3" customFormat="1" x14ac:dyDescent="0.2">
      <c r="A13" s="132">
        <v>0</v>
      </c>
      <c r="B13" s="314" t="s">
        <v>521</v>
      </c>
      <c r="C13" s="303">
        <v>2</v>
      </c>
      <c r="D13" s="97">
        <f>D14+D18+D57+D58+D62+D69</f>
        <v>9563407</v>
      </c>
      <c r="E13" s="97">
        <f>E14+E18+E57+E58+E62+E69</f>
        <v>9428756</v>
      </c>
      <c r="F13" s="124">
        <f t="shared" si="0"/>
        <v>98.592018513904094</v>
      </c>
    </row>
    <row r="14" spans="1:6" s="3" customFormat="1" x14ac:dyDescent="0.2">
      <c r="A14" s="132" t="s">
        <v>1564</v>
      </c>
      <c r="B14" s="314" t="s">
        <v>3259</v>
      </c>
      <c r="C14" s="303">
        <v>3</v>
      </c>
      <c r="D14" s="97">
        <f>D15+D16-D17</f>
        <v>190582</v>
      </c>
      <c r="E14" s="97">
        <f>E15+E16-E17</f>
        <v>190582</v>
      </c>
      <c r="F14" s="124">
        <f t="shared" si="0"/>
        <v>100</v>
      </c>
    </row>
    <row r="15" spans="1:6" s="3" customFormat="1" x14ac:dyDescent="0.2">
      <c r="A15" s="132" t="s">
        <v>3260</v>
      </c>
      <c r="B15" s="314" t="s">
        <v>3261</v>
      </c>
      <c r="C15" s="303">
        <v>4</v>
      </c>
      <c r="D15" s="94">
        <v>190582</v>
      </c>
      <c r="E15" s="94">
        <v>190582</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9372825</v>
      </c>
      <c r="E18" s="97">
        <f>E19+E25+E35+E41+E47+E51</f>
        <v>9238174</v>
      </c>
      <c r="F18" s="124">
        <f t="shared" si="0"/>
        <v>98.563389373001201</v>
      </c>
    </row>
    <row r="19" spans="1:6" s="3" customFormat="1" x14ac:dyDescent="0.2">
      <c r="A19" s="315" t="s">
        <v>362</v>
      </c>
      <c r="B19" s="314" t="s">
        <v>3928</v>
      </c>
      <c r="C19" s="303">
        <v>8</v>
      </c>
      <c r="D19" s="97">
        <f>SUM(D20:D23)-D24</f>
        <v>9203925</v>
      </c>
      <c r="E19" s="97">
        <f>SUM(E20:E23)-E24</f>
        <v>8970312</v>
      </c>
      <c r="F19" s="124">
        <f t="shared" si="0"/>
        <v>97.461811129490954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25815747</v>
      </c>
      <c r="E21" s="94">
        <v>25875119</v>
      </c>
      <c r="F21" s="125">
        <f t="shared" si="0"/>
        <v>100.22998366074785</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16611822</v>
      </c>
      <c r="E24" s="94">
        <v>16904807</v>
      </c>
      <c r="F24" s="125">
        <f t="shared" si="0"/>
        <v>101.76371381778591</v>
      </c>
    </row>
    <row r="25" spans="1:6" s="3" customFormat="1" x14ac:dyDescent="0.2">
      <c r="A25" s="315" t="s">
        <v>1156</v>
      </c>
      <c r="B25" s="314" t="s">
        <v>1261</v>
      </c>
      <c r="C25" s="303">
        <v>14</v>
      </c>
      <c r="D25" s="97">
        <f>SUM(D26:D33)-D34</f>
        <v>163100</v>
      </c>
      <c r="E25" s="97">
        <f>SUM(E26:E33)-E34</f>
        <v>252801</v>
      </c>
      <c r="F25" s="124">
        <f t="shared" si="0"/>
        <v>154.99754751686081</v>
      </c>
    </row>
    <row r="26" spans="1:6" s="3" customFormat="1" x14ac:dyDescent="0.2">
      <c r="A26" s="132" t="s">
        <v>1157</v>
      </c>
      <c r="B26" s="314" t="s">
        <v>3941</v>
      </c>
      <c r="C26" s="303">
        <v>15</v>
      </c>
      <c r="D26" s="94">
        <v>934923</v>
      </c>
      <c r="E26" s="94">
        <v>1052089</v>
      </c>
      <c r="F26" s="125">
        <f t="shared" si="0"/>
        <v>112.53215505448043</v>
      </c>
    </row>
    <row r="27" spans="1:6" s="3" customFormat="1" x14ac:dyDescent="0.2">
      <c r="A27" s="132" t="s">
        <v>1158</v>
      </c>
      <c r="B27" s="314" t="s">
        <v>3965</v>
      </c>
      <c r="C27" s="303">
        <v>16</v>
      </c>
      <c r="D27" s="94">
        <v>103071</v>
      </c>
      <c r="E27" s="94">
        <v>103071</v>
      </c>
      <c r="F27" s="125">
        <f t="shared" si="0"/>
        <v>100</v>
      </c>
    </row>
    <row r="28" spans="1:6" s="3" customFormat="1" x14ac:dyDescent="0.2">
      <c r="A28" s="132" t="s">
        <v>1159</v>
      </c>
      <c r="B28" s="314" t="s">
        <v>3943</v>
      </c>
      <c r="C28" s="303">
        <v>17</v>
      </c>
      <c r="D28" s="94">
        <v>20900</v>
      </c>
      <c r="E28" s="94">
        <v>39546</v>
      </c>
      <c r="F28" s="125">
        <f t="shared" si="0"/>
        <v>189.21531100478467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36960</v>
      </c>
      <c r="E31" s="94">
        <v>36960</v>
      </c>
      <c r="F31" s="125">
        <f t="shared" si="0"/>
        <v>100</v>
      </c>
    </row>
    <row r="32" spans="1:6" s="3" customFormat="1" x14ac:dyDescent="0.2">
      <c r="A32" s="272" t="s">
        <v>2452</v>
      </c>
      <c r="B32" s="314" t="s">
        <v>3947</v>
      </c>
      <c r="C32" s="303">
        <v>21</v>
      </c>
      <c r="D32" s="94">
        <v>207594</v>
      </c>
      <c r="E32" s="94">
        <v>207594</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1140348</v>
      </c>
      <c r="E34" s="94">
        <v>1186459</v>
      </c>
      <c r="F34" s="125">
        <f t="shared" si="0"/>
        <v>104.04359020228912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5800</v>
      </c>
      <c r="E41" s="97">
        <f>SUM(E42:E45)-E46</f>
        <v>15061</v>
      </c>
      <c r="F41" s="124">
        <f t="shared" si="0"/>
        <v>259.67241379310349</v>
      </c>
    </row>
    <row r="42" spans="1:6" s="3" customFormat="1" x14ac:dyDescent="0.2">
      <c r="A42" s="132" t="s">
        <v>2878</v>
      </c>
      <c r="B42" s="314" t="s">
        <v>2886</v>
      </c>
      <c r="C42" s="303">
        <v>31</v>
      </c>
      <c r="D42" s="94">
        <v>110835</v>
      </c>
      <c r="E42" s="94">
        <v>121903</v>
      </c>
      <c r="F42" s="125">
        <f t="shared" si="0"/>
        <v>109.986015247891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105035</v>
      </c>
      <c r="E46" s="94">
        <v>106842</v>
      </c>
      <c r="F46" s="125">
        <f t="shared" si="0"/>
        <v>101.72037892131193</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256776</v>
      </c>
      <c r="E60" s="94">
        <v>271225</v>
      </c>
      <c r="F60" s="125">
        <f t="shared" si="0"/>
        <v>105.62708352805559</v>
      </c>
    </row>
    <row r="61" spans="1:6" s="3" customFormat="1" x14ac:dyDescent="0.2">
      <c r="A61" s="132" t="s">
        <v>456</v>
      </c>
      <c r="B61" s="314" t="s">
        <v>617</v>
      </c>
      <c r="C61" s="303">
        <v>50</v>
      </c>
      <c r="D61" s="94">
        <v>256776</v>
      </c>
      <c r="E61" s="94">
        <v>271225</v>
      </c>
      <c r="F61" s="125">
        <f t="shared" si="0"/>
        <v>105.62708352805559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575057</v>
      </c>
      <c r="E74" s="97">
        <f>E75+E84+E92+E123+E139+E151+E168+E169</f>
        <v>935089</v>
      </c>
      <c r="F74" s="124">
        <f t="shared" si="0"/>
        <v>162.60805450590115</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2640</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2640</v>
      </c>
      <c r="E91" s="94">
        <v>0</v>
      </c>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159843</v>
      </c>
      <c r="E151" s="97">
        <f>SUM(E152:E154)+SUM(E162:E166)-E167</f>
        <v>532542</v>
      </c>
      <c r="F151" s="124">
        <f t="shared" si="2"/>
        <v>333.16566881252226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24050</v>
      </c>
      <c r="E163" s="94">
        <v>17098</v>
      </c>
      <c r="F163" s="125">
        <f t="shared" si="2"/>
        <v>71.093555093555096</v>
      </c>
    </row>
    <row r="164" spans="1:6" s="3" customFormat="1" x14ac:dyDescent="0.2">
      <c r="A164" s="272" t="s">
        <v>3805</v>
      </c>
      <c r="B164" s="317" t="s">
        <v>1338</v>
      </c>
      <c r="C164" s="303">
        <v>153</v>
      </c>
      <c r="D164" s="94">
        <v>7943</v>
      </c>
      <c r="E164" s="94">
        <v>8361</v>
      </c>
      <c r="F164" s="125">
        <f t="shared" si="2"/>
        <v>105.26249527886189</v>
      </c>
    </row>
    <row r="165" spans="1:6" s="3" customFormat="1" x14ac:dyDescent="0.2">
      <c r="A165" s="132" t="s">
        <v>1339</v>
      </c>
      <c r="B165" s="317" t="s">
        <v>1340</v>
      </c>
      <c r="C165" s="303">
        <v>154</v>
      </c>
      <c r="D165" s="94">
        <v>127850</v>
      </c>
      <c r="E165" s="94">
        <v>507083</v>
      </c>
      <c r="F165" s="125">
        <f t="shared" si="2"/>
        <v>396.6233867813844</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412574</v>
      </c>
      <c r="E169" s="97">
        <f>SUM(E170:E172)</f>
        <v>402547</v>
      </c>
      <c r="F169" s="124">
        <f t="shared" si="2"/>
        <v>97.5696481116115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412574</v>
      </c>
      <c r="E172" s="94">
        <v>402547</v>
      </c>
      <c r="F172" s="125">
        <f t="shared" si="2"/>
        <v>97.5696481116115</v>
      </c>
    </row>
    <row r="173" spans="1:6" s="3" customFormat="1" x14ac:dyDescent="0.2">
      <c r="A173" s="272"/>
      <c r="B173" s="314" t="s">
        <v>1068</v>
      </c>
      <c r="C173" s="303">
        <v>162</v>
      </c>
      <c r="D173" s="97">
        <f>D174+D234</f>
        <v>10138464</v>
      </c>
      <c r="E173" s="97">
        <f>E174+E234</f>
        <v>10363845</v>
      </c>
      <c r="F173" s="124">
        <f t="shared" si="2"/>
        <v>102.2230290505544</v>
      </c>
    </row>
    <row r="174" spans="1:6" s="3" customFormat="1" x14ac:dyDescent="0.2">
      <c r="A174" s="272" t="s">
        <v>3813</v>
      </c>
      <c r="B174" s="314" t="s">
        <v>1145</v>
      </c>
      <c r="C174" s="303">
        <v>163</v>
      </c>
      <c r="D174" s="97">
        <f>D175+D186+D187+D203+D231</f>
        <v>768685</v>
      </c>
      <c r="E174" s="97">
        <f>E175+E186+E187+E203+E231</f>
        <v>742142</v>
      </c>
      <c r="F174" s="124">
        <f t="shared" si="2"/>
        <v>96.54696006816836</v>
      </c>
    </row>
    <row r="175" spans="1:6" s="3" customFormat="1" x14ac:dyDescent="0.2">
      <c r="A175" s="272" t="s">
        <v>1181</v>
      </c>
      <c r="B175" s="314" t="s">
        <v>1547</v>
      </c>
      <c r="C175" s="303">
        <v>164</v>
      </c>
      <c r="D175" s="97">
        <f>SUM(D176:D178)+SUM(D182:D185)</f>
        <v>764486</v>
      </c>
      <c r="E175" s="97">
        <f>SUM(E176:E178)+SUM(E182:E185)</f>
        <v>722595</v>
      </c>
      <c r="F175" s="124">
        <f t="shared" si="2"/>
        <v>94.520370549624189</v>
      </c>
    </row>
    <row r="176" spans="1:6" s="3" customFormat="1" x14ac:dyDescent="0.2">
      <c r="A176" s="272" t="s">
        <v>1182</v>
      </c>
      <c r="B176" s="314" t="s">
        <v>1183</v>
      </c>
      <c r="C176" s="303">
        <v>165</v>
      </c>
      <c r="D176" s="94">
        <v>424112</v>
      </c>
      <c r="E176" s="94">
        <v>394099</v>
      </c>
      <c r="F176" s="125">
        <f t="shared" si="2"/>
        <v>92.923331572792094</v>
      </c>
    </row>
    <row r="177" spans="1:6" s="3" customFormat="1" x14ac:dyDescent="0.2">
      <c r="A177" s="272" t="s">
        <v>1184</v>
      </c>
      <c r="B177" s="314" t="s">
        <v>1185</v>
      </c>
      <c r="C177" s="303">
        <v>166</v>
      </c>
      <c r="D177" s="94">
        <v>295603</v>
      </c>
      <c r="E177" s="94">
        <v>234123</v>
      </c>
      <c r="F177" s="125">
        <f t="shared" si="2"/>
        <v>79.201834893421236</v>
      </c>
    </row>
    <row r="178" spans="1:6" s="3" customFormat="1" x14ac:dyDescent="0.2">
      <c r="A178" s="272" t="s">
        <v>1186</v>
      </c>
      <c r="B178" s="317" t="s">
        <v>2842</v>
      </c>
      <c r="C178" s="303">
        <v>167</v>
      </c>
      <c r="D178" s="97">
        <f>SUM(D179:D181)</f>
        <v>437</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437</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v>3417</v>
      </c>
      <c r="E183" s="94">
        <v>5944</v>
      </c>
      <c r="F183" s="125">
        <f t="shared" si="2"/>
        <v>173.9537606087211</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40917</v>
      </c>
      <c r="E185" s="94">
        <v>88429</v>
      </c>
      <c r="F185" s="125">
        <f t="shared" si="2"/>
        <v>216.11799496541781</v>
      </c>
    </row>
    <row r="186" spans="1:6" s="3" customFormat="1" x14ac:dyDescent="0.2">
      <c r="A186" s="272" t="s">
        <v>3033</v>
      </c>
      <c r="B186" s="314" t="s">
        <v>3034</v>
      </c>
      <c r="C186" s="303">
        <v>175</v>
      </c>
      <c r="D186" s="94">
        <v>4199</v>
      </c>
      <c r="E186" s="94">
        <v>19547</v>
      </c>
      <c r="F186" s="125">
        <f t="shared" si="2"/>
        <v>465.51559895213143</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9369779</v>
      </c>
      <c r="E234" s="97">
        <f>+E235+E243-E247+E251+E252+E253</f>
        <v>9621703</v>
      </c>
      <c r="F234" s="124">
        <f t="shared" si="3"/>
        <v>102.68868668087048</v>
      </c>
    </row>
    <row r="235" spans="1:6" s="3" customFormat="1" x14ac:dyDescent="0.2">
      <c r="A235" s="132" t="s">
        <v>1279</v>
      </c>
      <c r="B235" s="314" t="s">
        <v>3395</v>
      </c>
      <c r="C235" s="303">
        <v>224</v>
      </c>
      <c r="D235" s="97">
        <f>D236-D239</f>
        <v>9563407</v>
      </c>
      <c r="E235" s="97">
        <f>E236-E239</f>
        <v>9428756</v>
      </c>
      <c r="F235" s="124">
        <f t="shared" si="3"/>
        <v>98.592018513904094</v>
      </c>
    </row>
    <row r="236" spans="1:6" s="3" customFormat="1" x14ac:dyDescent="0.2">
      <c r="A236" s="132" t="s">
        <v>1280</v>
      </c>
      <c r="B236" s="314" t="s">
        <v>3396</v>
      </c>
      <c r="C236" s="303">
        <v>225</v>
      </c>
      <c r="D236" s="97">
        <f>SUM(D237:D238)</f>
        <v>9563407</v>
      </c>
      <c r="E236" s="97">
        <f>SUM(E237:E238)</f>
        <v>9428756</v>
      </c>
      <c r="F236" s="124">
        <f t="shared" si="3"/>
        <v>98.592018513904094</v>
      </c>
    </row>
    <row r="237" spans="1:6" s="3" customFormat="1" x14ac:dyDescent="0.2">
      <c r="A237" s="132" t="s">
        <v>1281</v>
      </c>
      <c r="B237" s="314" t="s">
        <v>1282</v>
      </c>
      <c r="C237" s="303">
        <v>226</v>
      </c>
      <c r="D237" s="94">
        <v>9563407</v>
      </c>
      <c r="E237" s="94">
        <v>9428756</v>
      </c>
      <c r="F237" s="125">
        <f t="shared" si="3"/>
        <v>98.592018513904094</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167488</v>
      </c>
      <c r="F243" s="124" t="str">
        <f t="shared" si="3"/>
        <v>-</v>
      </c>
    </row>
    <row r="244" spans="1:6" s="3" customFormat="1" x14ac:dyDescent="0.2">
      <c r="A244" s="132" t="s">
        <v>2861</v>
      </c>
      <c r="B244" s="314" t="s">
        <v>4121</v>
      </c>
      <c r="C244" s="303">
        <v>233</v>
      </c>
      <c r="D244" s="94"/>
      <c r="E244" s="94">
        <v>167488</v>
      </c>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225620</v>
      </c>
      <c r="E247" s="97">
        <f>SUM(E248:E250)</f>
        <v>0</v>
      </c>
      <c r="F247" s="124">
        <f t="shared" si="3"/>
        <v>0</v>
      </c>
    </row>
    <row r="248" spans="1:6" s="3" customFormat="1" x14ac:dyDescent="0.2">
      <c r="A248" s="132" t="s">
        <v>2927</v>
      </c>
      <c r="B248" s="314" t="s">
        <v>2807</v>
      </c>
      <c r="C248" s="303">
        <v>237</v>
      </c>
      <c r="D248" s="94">
        <v>129424</v>
      </c>
      <c r="E248" s="94"/>
      <c r="F248" s="125">
        <f t="shared" si="3"/>
        <v>0</v>
      </c>
    </row>
    <row r="249" spans="1:6" s="3" customFormat="1" x14ac:dyDescent="0.2">
      <c r="A249" s="132" t="s">
        <v>2593</v>
      </c>
      <c r="B249" s="317" t="s">
        <v>2808</v>
      </c>
      <c r="C249" s="303">
        <v>238</v>
      </c>
      <c r="D249" s="94">
        <v>96196</v>
      </c>
      <c r="E249" s="94"/>
      <c r="F249" s="125">
        <f t="shared" si="3"/>
        <v>0</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31992</v>
      </c>
      <c r="E251" s="94">
        <v>25459</v>
      </c>
      <c r="F251" s="125">
        <f t="shared" si="3"/>
        <v>79.579269817454374</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159843</v>
      </c>
      <c r="E260" s="94">
        <v>532542</v>
      </c>
      <c r="F260" s="125">
        <f t="shared" si="4"/>
        <v>333.16566881252226</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2203</v>
      </c>
      <c r="E264" s="94">
        <v>0</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437</v>
      </c>
      <c r="E267" s="94">
        <v>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127850</v>
      </c>
      <c r="E286" s="94">
        <v>507082</v>
      </c>
      <c r="F286" s="125"/>
    </row>
    <row r="287" spans="1:6" s="3" customFormat="1" x14ac:dyDescent="0.2">
      <c r="A287" s="132" t="s">
        <v>3177</v>
      </c>
      <c r="B287" s="314" t="s">
        <v>3273</v>
      </c>
      <c r="C287" s="303">
        <v>275</v>
      </c>
      <c r="D287" s="94">
        <v>764486</v>
      </c>
      <c r="E287" s="94">
        <v>722595</v>
      </c>
      <c r="F287" s="125">
        <f t="shared" si="4"/>
        <v>94.520370549624189</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4199</v>
      </c>
      <c r="E290" s="94">
        <v>19547</v>
      </c>
      <c r="F290" s="125">
        <f t="shared" si="4"/>
        <v>465.51559895213143</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v>38714</v>
      </c>
      <c r="E301" s="94">
        <v>88429</v>
      </c>
      <c r="F301" s="125"/>
    </row>
    <row r="302" spans="1:6" s="3" customFormat="1" x14ac:dyDescent="0.2">
      <c r="A302" s="132">
        <v>23958</v>
      </c>
      <c r="B302" s="104" t="s">
        <v>2059</v>
      </c>
      <c r="C302" s="303">
        <v>290</v>
      </c>
      <c r="D302" s="94">
        <v>2203</v>
      </c>
      <c r="E302" s="94">
        <v>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GORDANA VLAHOV</v>
      </c>
      <c r="B325" s="291"/>
      <c r="D325" s="293"/>
      <c r="E325" s="293"/>
      <c r="F325" s="291"/>
      <c r="G325" s="307"/>
    </row>
    <row r="326" spans="1:7" s="292" customFormat="1" ht="15" customHeight="1" x14ac:dyDescent="0.2">
      <c r="A326" s="291" t="str">
        <f>IF(RefStr!H27="","Telefon za kontakt: _________________","Telefon za kontakt: " &amp; RefStr!H27)</f>
        <v>Telefon za kontakt: 022 200 754</v>
      </c>
      <c r="B326" s="291"/>
      <c r="F326" s="291"/>
      <c r="G326" s="307"/>
    </row>
    <row r="327" spans="1:7" s="292" customFormat="1" ht="15" customHeight="1" x14ac:dyDescent="0.2">
      <c r="A327" s="291" t="str">
        <f>IF(RefStr!H33="","Odgovorna osoba: _____________________________","Odgovorna osoba: " &amp; RefStr!H33)</f>
        <v>Odgovorna osoba: IVANA RUPIĆ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12639</v>
      </c>
      <c r="C4" s="429"/>
      <c r="D4" s="429"/>
      <c r="E4" s="430">
        <f>SUM(Skriveni!G1287:G1423)</f>
        <v>9335872.8000000007</v>
      </c>
      <c r="F4" s="431"/>
    </row>
    <row r="5" spans="1:6" ht="15" customHeight="1" x14ac:dyDescent="0.2">
      <c r="B5" s="428" t="str">
        <f>"Naziv: "&amp;IF(RefStr!B10&lt;&gt;"",RefStr!B10,"_______________________________________")</f>
        <v>Naziv: OSNOVNA ŠKOLA JURJA ŠIŽGORIĆA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6388524</v>
      </c>
      <c r="E121" s="97">
        <f>E122+E125+E128+E129+SUM(E132:E135)</f>
        <v>6783330</v>
      </c>
      <c r="F121" s="125">
        <f t="shared" si="1"/>
        <v>106.17992512824559</v>
      </c>
    </row>
    <row r="122" spans="1:6" s="3" customFormat="1" x14ac:dyDescent="0.2">
      <c r="A122" s="132" t="s">
        <v>2919</v>
      </c>
      <c r="B122" s="105" t="s">
        <v>3973</v>
      </c>
      <c r="C122" s="303">
        <v>111</v>
      </c>
      <c r="D122" s="97">
        <f>SUM(D123:D124)</f>
        <v>6190440</v>
      </c>
      <c r="E122" s="97">
        <f>SUM(E123:E124)</f>
        <v>6573456</v>
      </c>
      <c r="F122" s="125">
        <f t="shared" si="1"/>
        <v>106.18721770988815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6190440</v>
      </c>
      <c r="E124" s="94">
        <v>6573456</v>
      </c>
      <c r="F124" s="125">
        <f t="shared" si="1"/>
        <v>106.18721770988815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198084</v>
      </c>
      <c r="E133" s="94">
        <v>209874</v>
      </c>
      <c r="F133" s="125">
        <f t="shared" si="1"/>
        <v>105.95202035500091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6388524</v>
      </c>
      <c r="E148" s="107">
        <f>E12+E29+E35+E42+E82+E89+E96+E114+E121+E136</f>
        <v>6783330</v>
      </c>
      <c r="F148" s="126">
        <f t="shared" si="2"/>
        <v>106.17992512824559</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GORDANA VLAHOV</v>
      </c>
      <c r="B151" s="291"/>
      <c r="D151" s="293"/>
      <c r="E151" s="293"/>
      <c r="F151" s="291"/>
      <c r="G151" s="307"/>
    </row>
    <row r="152" spans="1:7" s="292" customFormat="1" ht="15" customHeight="1" x14ac:dyDescent="0.2">
      <c r="A152" s="291" t="str">
        <f>IF(RefStr!H27="","Telefon za kontakt: _________________","Telefon za kontakt: " &amp; RefStr!H27)</f>
        <v>Telefon za kontakt: 022 200 754</v>
      </c>
      <c r="B152" s="291"/>
      <c r="E152" s="291"/>
      <c r="F152" s="291"/>
      <c r="G152" s="307"/>
    </row>
    <row r="153" spans="1:7" s="292" customFormat="1" ht="15" customHeight="1" x14ac:dyDescent="0.2">
      <c r="A153" s="291" t="str">
        <f>IF(RefStr!H33="","Odgovorna osoba: _____________________________","Odgovorna osoba: " &amp; RefStr!H33)</f>
        <v>Odgovorna osoba: IVANA RUPIĆ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2" activePane="bottomLeft" state="frozen"/>
      <selection pane="bottomLeft" activeCell="D35" sqref="D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12639</v>
      </c>
      <c r="C4" s="450"/>
      <c r="D4" s="430">
        <f>SUM(Skriveni!G1424:G1467)</f>
        <v>5622.6360000000004</v>
      </c>
      <c r="E4" s="431"/>
    </row>
    <row r="5" spans="1:6" ht="15" customHeight="1" x14ac:dyDescent="0.2">
      <c r="B5" s="428" t="str">
        <f>"Naziv: "&amp;IF(RefStr!B10&lt;&gt;"",RefStr!B10,"_______________________________________")</f>
        <v>Naziv: OSNOVNA ŠKOLA JURJA ŠIŽGORIĆA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96942</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96942</v>
      </c>
      <c r="E29" s="134">
        <f>E30+E37</f>
        <v>0</v>
      </c>
    </row>
    <row r="30" spans="1:5" s="3" customFormat="1" ht="14.1" customHeight="1" x14ac:dyDescent="0.2">
      <c r="A30" s="301" t="s">
        <v>1215</v>
      </c>
      <c r="B30" s="302" t="s">
        <v>3068</v>
      </c>
      <c r="C30" s="303">
        <v>19</v>
      </c>
      <c r="D30" s="97">
        <f>SUM(D31:D36)</f>
        <v>96942</v>
      </c>
      <c r="E30" s="134">
        <f>SUM(E31:E36)</f>
        <v>0</v>
      </c>
    </row>
    <row r="31" spans="1:5" s="3" customFormat="1" ht="14.1" customHeight="1" x14ac:dyDescent="0.2">
      <c r="A31" s="301" t="s">
        <v>1215</v>
      </c>
      <c r="B31" s="302" t="s">
        <v>734</v>
      </c>
      <c r="C31" s="303">
        <v>20</v>
      </c>
      <c r="D31" s="94">
        <v>96942</v>
      </c>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GORDANA VLAHOV</v>
      </c>
      <c r="B59" s="291"/>
      <c r="D59" s="293"/>
      <c r="E59" s="293"/>
      <c r="F59" s="291"/>
      <c r="G59" s="307"/>
    </row>
    <row r="60" spans="1:7" s="292" customFormat="1" ht="15" customHeight="1" x14ac:dyDescent="0.2">
      <c r="A60" s="291" t="str">
        <f>IF(RefStr!H27="","Telefon za kontakt: _________________","Telefon za kontakt: " &amp; RefStr!H27)</f>
        <v>Telefon za kontakt: 022 200 754</v>
      </c>
      <c r="B60" s="291"/>
      <c r="F60" s="291"/>
      <c r="G60" s="307"/>
    </row>
    <row r="61" spans="1:7" s="292" customFormat="1" ht="15" customHeight="1" x14ac:dyDescent="0.2">
      <c r="A61" s="291" t="str">
        <f>IF(RefStr!H33="","Odgovorna osoba: _____________________________","Odgovorna osoba: " &amp; RefStr!H33)</f>
        <v>Odgovorna osoba: IVANA RUPIĆ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1" activePane="bottomLeft" state="frozen"/>
      <selection pane="bottomLeft" activeCell="B76" sqref="B7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12639</v>
      </c>
      <c r="C4" s="430">
        <f>SUM(Skriveni!G1468:G1561)</f>
        <v>666539.68200000015</v>
      </c>
      <c r="D4" s="431"/>
    </row>
    <row r="5" spans="1:5" s="23" customFormat="1" ht="15" customHeight="1" x14ac:dyDescent="0.2">
      <c r="B5" s="98" t="str">
        <f>"Naziv: "&amp;IF(RefStr!B10&lt;&gt;"",RefStr!B10,"_______________________________________")</f>
        <v>Naziv: OSNOVNA ŠKOLA JURJA ŠIŽGORIĆA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768684</v>
      </c>
    </row>
    <row r="13" spans="1:5" s="2" customFormat="1" x14ac:dyDescent="0.2">
      <c r="A13" s="270"/>
      <c r="B13" s="271" t="s">
        <v>2062</v>
      </c>
      <c r="C13" s="264">
        <v>2</v>
      </c>
      <c r="D13" s="140">
        <f>D14+D15+D23+D24</f>
        <v>6863728</v>
      </c>
    </row>
    <row r="14" spans="1:5" s="2" customFormat="1" x14ac:dyDescent="0.2">
      <c r="A14" s="270"/>
      <c r="B14" s="271" t="s">
        <v>4041</v>
      </c>
      <c r="C14" s="264">
        <v>3</v>
      </c>
      <c r="D14" s="141"/>
    </row>
    <row r="15" spans="1:5" s="2" customFormat="1" x14ac:dyDescent="0.2">
      <c r="A15" s="270" t="s">
        <v>1181</v>
      </c>
      <c r="B15" s="271" t="s">
        <v>3078</v>
      </c>
      <c r="C15" s="264">
        <v>4</v>
      </c>
      <c r="D15" s="140">
        <f>SUM(D16:D22)</f>
        <v>6747209</v>
      </c>
    </row>
    <row r="16" spans="1:5" s="2" customFormat="1" x14ac:dyDescent="0.2">
      <c r="A16" s="272" t="s">
        <v>1182</v>
      </c>
      <c r="B16" s="273" t="s">
        <v>1183</v>
      </c>
      <c r="C16" s="264">
        <v>5</v>
      </c>
      <c r="D16" s="141">
        <v>5710601</v>
      </c>
    </row>
    <row r="17" spans="1:4" s="2" customFormat="1" x14ac:dyDescent="0.2">
      <c r="A17" s="272" t="s">
        <v>1184</v>
      </c>
      <c r="B17" s="273" t="s">
        <v>1185</v>
      </c>
      <c r="C17" s="264">
        <v>6</v>
      </c>
      <c r="D17" s="141">
        <v>928661</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v>18520</v>
      </c>
    </row>
    <row r="21" spans="1:4" s="2" customFormat="1" x14ac:dyDescent="0.2">
      <c r="A21" s="272" t="s">
        <v>1192</v>
      </c>
      <c r="B21" s="273" t="s">
        <v>2983</v>
      </c>
      <c r="C21" s="264">
        <v>10</v>
      </c>
      <c r="D21" s="141"/>
    </row>
    <row r="22" spans="1:4" s="2" customFormat="1" x14ac:dyDescent="0.2">
      <c r="A22" s="272" t="s">
        <v>1193</v>
      </c>
      <c r="B22" s="273" t="s">
        <v>3032</v>
      </c>
      <c r="C22" s="264">
        <v>11</v>
      </c>
      <c r="D22" s="141">
        <v>89427</v>
      </c>
    </row>
    <row r="23" spans="1:4" s="2" customFormat="1" x14ac:dyDescent="0.2">
      <c r="A23" s="270" t="s">
        <v>3033</v>
      </c>
      <c r="B23" s="271" t="s">
        <v>3034</v>
      </c>
      <c r="C23" s="264">
        <v>12</v>
      </c>
      <c r="D23" s="141">
        <v>116519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6890270</v>
      </c>
    </row>
    <row r="31" spans="1:4" s="2" customFormat="1" x14ac:dyDescent="0.2">
      <c r="A31" s="272"/>
      <c r="B31" s="271" t="s">
        <v>4041</v>
      </c>
      <c r="C31" s="264">
        <v>20</v>
      </c>
      <c r="D31" s="141"/>
    </row>
    <row r="32" spans="1:4" s="2" customFormat="1" x14ac:dyDescent="0.2">
      <c r="A32" s="270" t="s">
        <v>1181</v>
      </c>
      <c r="B32" s="271" t="s">
        <v>3081</v>
      </c>
      <c r="C32" s="264">
        <v>21</v>
      </c>
      <c r="D32" s="140">
        <f>SUM(D33:D39)</f>
        <v>6789100</v>
      </c>
    </row>
    <row r="33" spans="1:4" s="2" customFormat="1" x14ac:dyDescent="0.2">
      <c r="A33" s="272" t="s">
        <v>1182</v>
      </c>
      <c r="B33" s="273" t="s">
        <v>1183</v>
      </c>
      <c r="C33" s="264">
        <v>22</v>
      </c>
      <c r="D33" s="141">
        <v>5740615</v>
      </c>
    </row>
    <row r="34" spans="1:4" s="2" customFormat="1" x14ac:dyDescent="0.2">
      <c r="A34" s="272" t="s">
        <v>1184</v>
      </c>
      <c r="B34" s="273" t="s">
        <v>1185</v>
      </c>
      <c r="C34" s="264">
        <v>23</v>
      </c>
      <c r="D34" s="141">
        <v>990140</v>
      </c>
    </row>
    <row r="35" spans="1:4" s="2" customFormat="1" x14ac:dyDescent="0.2">
      <c r="A35" s="272" t="s">
        <v>1186</v>
      </c>
      <c r="B35" s="273" t="s">
        <v>1187</v>
      </c>
      <c r="C35" s="264">
        <v>24</v>
      </c>
      <c r="D35" s="141"/>
    </row>
    <row r="36" spans="1:4" s="2" customFormat="1" x14ac:dyDescent="0.2">
      <c r="A36" s="272" t="s">
        <v>1188</v>
      </c>
      <c r="B36" s="273" t="s">
        <v>1189</v>
      </c>
      <c r="C36" s="264">
        <v>25</v>
      </c>
      <c r="D36" s="141">
        <v>437</v>
      </c>
    </row>
    <row r="37" spans="1:4" s="2" customFormat="1" x14ac:dyDescent="0.2">
      <c r="A37" s="272" t="s">
        <v>1190</v>
      </c>
      <c r="B37" s="273" t="s">
        <v>1191</v>
      </c>
      <c r="C37" s="264">
        <v>26</v>
      </c>
      <c r="D37" s="141">
        <v>15993</v>
      </c>
    </row>
    <row r="38" spans="1:4" s="2" customFormat="1" x14ac:dyDescent="0.2">
      <c r="A38" s="272" t="s">
        <v>1192</v>
      </c>
      <c r="B38" s="273" t="s">
        <v>2983</v>
      </c>
      <c r="C38" s="264">
        <v>27</v>
      </c>
      <c r="D38" s="141"/>
    </row>
    <row r="39" spans="1:4" s="2" customFormat="1" x14ac:dyDescent="0.2">
      <c r="A39" s="272" t="s">
        <v>1193</v>
      </c>
      <c r="B39" s="273" t="s">
        <v>3032</v>
      </c>
      <c r="C39" s="264">
        <v>28</v>
      </c>
      <c r="D39" s="141">
        <v>41915</v>
      </c>
    </row>
    <row r="40" spans="1:4" s="2" customFormat="1" x14ac:dyDescent="0.2">
      <c r="A40" s="275" t="s">
        <v>3033</v>
      </c>
      <c r="B40" s="271" t="s">
        <v>3034</v>
      </c>
      <c r="C40" s="264">
        <v>29</v>
      </c>
      <c r="D40" s="141">
        <v>101170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742142</v>
      </c>
    </row>
    <row r="48" spans="1:4" s="2" customFormat="1" x14ac:dyDescent="0.2">
      <c r="A48" s="278"/>
      <c r="B48" s="271" t="s">
        <v>3084</v>
      </c>
      <c r="C48" s="264">
        <v>37</v>
      </c>
      <c r="D48" s="140">
        <f>D49+D54+D90+D95</f>
        <v>230322</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230322</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224378</v>
      </c>
    </row>
    <row r="61" spans="1:4" s="2" customFormat="1" x14ac:dyDescent="0.2">
      <c r="A61" s="272"/>
      <c r="B61" s="273" t="s">
        <v>1568</v>
      </c>
      <c r="C61" s="264">
        <v>50</v>
      </c>
      <c r="D61" s="141">
        <v>224378</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5944</v>
      </c>
    </row>
    <row r="76" spans="1:4" s="2" customFormat="1" x14ac:dyDescent="0.2">
      <c r="A76" s="276"/>
      <c r="B76" s="273" t="s">
        <v>1568</v>
      </c>
      <c r="C76" s="264">
        <v>65</v>
      </c>
      <c r="D76" s="141">
        <v>5944</v>
      </c>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511820</v>
      </c>
    </row>
    <row r="102" spans="1:5" s="2" customFormat="1" x14ac:dyDescent="0.2">
      <c r="A102" s="272"/>
      <c r="B102" s="280" t="s">
        <v>4041</v>
      </c>
      <c r="C102" s="264">
        <v>91</v>
      </c>
      <c r="D102" s="141"/>
    </row>
    <row r="103" spans="1:5" s="2" customFormat="1" x14ac:dyDescent="0.2">
      <c r="A103" s="272" t="s">
        <v>1181</v>
      </c>
      <c r="B103" s="280" t="s">
        <v>1365</v>
      </c>
      <c r="C103" s="264">
        <v>92</v>
      </c>
      <c r="D103" s="141">
        <v>492273</v>
      </c>
    </row>
    <row r="104" spans="1:5" s="2" customFormat="1" x14ac:dyDescent="0.2">
      <c r="A104" s="272" t="s">
        <v>3033</v>
      </c>
      <c r="B104" s="280" t="s">
        <v>3034</v>
      </c>
      <c r="C104" s="264">
        <v>93</v>
      </c>
      <c r="D104" s="141">
        <v>19547</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GORDANA VLAHOV</v>
      </c>
      <c r="B109" s="291"/>
      <c r="C109" s="293"/>
      <c r="D109" s="293"/>
      <c r="E109" s="291"/>
    </row>
    <row r="110" spans="1:5" s="292" customFormat="1" ht="15" customHeight="1" x14ac:dyDescent="0.2">
      <c r="A110" s="291" t="str">
        <f>IF(RefStr!H27="","Telefon za kontakt: _________________","Telefon za kontakt: " &amp; RefStr!H27)</f>
        <v>Telefon za kontakt: 022 200 754</v>
      </c>
      <c r="B110" s="291"/>
      <c r="E110" s="291"/>
    </row>
    <row r="111" spans="1:5" s="292" customFormat="1" ht="15" customHeight="1" x14ac:dyDescent="0.2">
      <c r="A111" s="291" t="str">
        <f>IF(RefStr!H33="","Odgovorna osoba: _____________________________","Odgovorna osoba: " &amp; RefStr!H33)</f>
        <v>Odgovorna osoba: IVANA RUPIĆ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8" activePane="bottomLeft" state="frozen"/>
      <selection pane="bottomLeft" activeCell="A244" sqref="A24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12639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2019-01-31T06:58:19Z</cp:lastPrinted>
  <dcterms:created xsi:type="dcterms:W3CDTF">2001-11-21T09:32:18Z</dcterms:created>
  <dcterms:modified xsi:type="dcterms:W3CDTF">2019-01-31T06:58:33Z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